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440" windowHeight="8820" activeTab="0"/>
  </bookViews>
  <sheets>
    <sheet name="Table" sheetId="1" r:id="rId1"/>
    <sheet name="Graph" sheetId="2" r:id="rId2"/>
    <sheet name="CI&amp;PI" sheetId="3" r:id="rId3"/>
  </sheets>
  <definedNames>
    <definedName name="_xlnm.Print_Area" localSheetId="0">'Table'!$A$1:$I$24</definedName>
  </definedNames>
  <calcPr fullCalcOnLoad="1"/>
</workbook>
</file>

<file path=xl/sharedStrings.xml><?xml version="1.0" encoding="utf-8"?>
<sst xmlns="http://schemas.openxmlformats.org/spreadsheetml/2006/main" count="63" uniqueCount="59">
  <si>
    <t xml:space="preserve">n = </t>
  </si>
  <si>
    <t xml:space="preserve">Sum = </t>
  </si>
  <si>
    <t>Product</t>
  </si>
  <si>
    <t>i</t>
  </si>
  <si>
    <t>Calculations:</t>
  </si>
  <si>
    <t>ANOVA Table:</t>
  </si>
  <si>
    <t>R</t>
  </si>
  <si>
    <t>SS</t>
  </si>
  <si>
    <t>d.f.</t>
  </si>
  <si>
    <t>MS</t>
  </si>
  <si>
    <t>E</t>
  </si>
  <si>
    <t>T</t>
  </si>
  <si>
    <t xml:space="preserve">r = </t>
  </si>
  <si>
    <t>f</t>
  </si>
  <si>
    <t xml:space="preserve">t = </t>
  </si>
  <si>
    <t>Predicted values</t>
  </si>
  <si>
    <t>Residuals</t>
  </si>
  <si>
    <t>x</t>
  </si>
  <si>
    <t>y(pred)</t>
  </si>
  <si>
    <t>CI(low)</t>
  </si>
  <si>
    <t>CI(hi)</t>
  </si>
  <si>
    <t>PI(low)</t>
  </si>
  <si>
    <t>PI(hi)</t>
  </si>
  <si>
    <t>CI width/2</t>
  </si>
  <si>
    <t>PI width/2</t>
  </si>
  <si>
    <t>Decision</t>
  </si>
  <si>
    <t xml:space="preserve">P-value = </t>
  </si>
  <si>
    <t>slope = 0</t>
  </si>
  <si>
    <t>slope &lt;&gt; 0</t>
  </si>
  <si>
    <t>95% confidence and prediction intervals:</t>
  </si>
  <si>
    <r>
      <t>x</t>
    </r>
    <r>
      <rPr>
        <i/>
        <vertAlign val="subscript"/>
        <sz val="12"/>
        <rFont val="Times New Roman"/>
        <family val="1"/>
      </rPr>
      <t>i</t>
    </r>
  </si>
  <si>
    <r>
      <t>y</t>
    </r>
    <r>
      <rPr>
        <i/>
        <vertAlign val="subscript"/>
        <sz val="12"/>
        <rFont val="Times New Roman"/>
        <family val="1"/>
      </rPr>
      <t>i</t>
    </r>
  </si>
  <si>
    <r>
      <t>Sum(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</si>
  <si>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</si>
  <si>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</si>
  <si>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</si>
  <si>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</si>
  <si>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n*S</t>
    </r>
    <r>
      <rPr>
        <b/>
        <i/>
        <vertAlign val="subscript"/>
        <sz val="12"/>
        <rFont val="Times New Roman"/>
        <family val="1"/>
      </rPr>
      <t>xx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</si>
  <si>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xy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</si>
  <si>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yy</t>
    </r>
    <r>
      <rPr>
        <b/>
        <i/>
        <sz val="12"/>
        <rFont val="Times New Roman"/>
        <family val="1"/>
      </rPr>
      <t xml:space="preserve"> = </t>
    </r>
  </si>
  <si>
    <r>
      <t>x</t>
    </r>
    <r>
      <rPr>
        <b/>
        <sz val="12"/>
        <rFont val="Times New Roman"/>
        <family val="1"/>
      </rPr>
      <t xml:space="preserve">Bar = </t>
    </r>
  </si>
  <si>
    <r>
      <t>y</t>
    </r>
    <r>
      <rPr>
        <b/>
        <sz val="12"/>
        <rFont val="Times New Roman"/>
        <family val="1"/>
      </rPr>
      <t xml:space="preserve">Bar = </t>
    </r>
  </si>
  <si>
    <r>
      <t>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</si>
  <si>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 </t>
    </r>
  </si>
  <si>
    <r>
      <t>r</t>
    </r>
    <r>
      <rPr>
        <b/>
        <vertAlign val="super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= </t>
    </r>
  </si>
  <si>
    <r>
      <t>s</t>
    </r>
    <r>
      <rPr>
        <b/>
        <i/>
        <vertAlign val="subscript"/>
        <sz val="12"/>
        <rFont val="Times New Roman"/>
        <family val="1"/>
      </rPr>
      <t>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</si>
  <si>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t>a</t>
  </si>
  <si>
    <r>
      <t>t</t>
    </r>
    <r>
      <rPr>
        <b/>
        <vertAlign val="subscript"/>
        <sz val="12"/>
        <rFont val="Times New Roman"/>
        <family val="1"/>
      </rPr>
      <t>crit</t>
    </r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</si>
  <si>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: 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</si>
  <si>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: </t>
    </r>
  </si>
  <si>
    <r>
      <t>y*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</si>
  <si>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</si>
  <si>
    <r>
      <t xml:space="preserve">Finding the line of best fit in the least squares sense,   </t>
    </r>
    <r>
      <rPr>
        <i/>
        <sz val="12"/>
        <rFont val="Times New Roman"/>
        <family val="1"/>
      </rPr>
      <t>y =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x + 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0"/>
      </rPr>
      <t xml:space="preserve"> .</t>
    </r>
  </si>
  <si>
    <r>
      <t>e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</si>
  <si>
    <r>
      <t>t</t>
    </r>
    <r>
      <rPr>
        <vertAlign val="subscript"/>
        <sz val="12"/>
        <rFont val="Times New Roman"/>
        <family val="1"/>
      </rPr>
      <t>.025,</t>
    </r>
    <r>
      <rPr>
        <vertAlign val="subscript"/>
        <sz val="12"/>
        <rFont val="Symbol"/>
        <family val="1"/>
      </rPr>
      <t>n</t>
    </r>
    <r>
      <rPr>
        <sz val="12"/>
        <rFont val="Times New Roman"/>
        <family val="1"/>
      </rPr>
      <t xml:space="preserve"> =</t>
    </r>
  </si>
  <si>
    <r>
      <t xml:space="preserve"> x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</t>
    </r>
  </si>
  <si>
    <r>
      <t xml:space="preserve"> y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</t>
    </r>
  </si>
  <si>
    <r>
      <t xml:space="preserve"> 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.y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 xml:space="preserve"> </t>
    </r>
  </si>
  <si>
    <t xml:space="preserve">Example 12.03 :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</si>
</sst>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8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0"/>
    </font>
    <font>
      <vertAlign val="superscript"/>
      <sz val="12"/>
      <name val="Times New Roman"/>
      <family val="0"/>
    </font>
    <font>
      <sz val="11.75"/>
      <name val="Times New Roman"/>
      <family val="0"/>
    </font>
    <font>
      <b/>
      <sz val="11.75"/>
      <name val="Times New Roman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Symbol"/>
      <family val="1"/>
    </font>
    <font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bscript"/>
      <sz val="12"/>
      <name val="Symbol"/>
      <family val="1"/>
    </font>
    <font>
      <sz val="12"/>
      <name val="ScriptC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0" fontId="7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9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9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Example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175"/>
          <c:w val="0.9055"/>
          <c:h val="0.6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1"/>
            <c:dispEq val="1"/>
            <c:dispRSqr val="0"/>
            <c:trendlineLbl>
              <c:numFmt formatCode="General"/>
            </c:trendlineLbl>
          </c:trendline>
          <c:xVal>
            <c:numRef>
              <c:f>Table!$B$5:$B$14</c:f>
              <c:numCache/>
            </c:numRef>
          </c:xVal>
          <c:yVal>
            <c:numRef>
              <c:f>Table!$C$5:$C$14</c:f>
              <c:numCache/>
            </c:numRef>
          </c:yVal>
          <c:smooth val="0"/>
        </c:ser>
        <c:axId val="43973520"/>
        <c:axId val="34784849"/>
      </c:scatterChart>
      <c:valAx>
        <c:axId val="4397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775"/>
              <c:y val="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84849"/>
        <c:crosses val="autoZero"/>
        <c:crossBetween val="midCat"/>
        <c:dispUnits/>
      </c:valAx>
      <c:valAx>
        <c:axId val="34784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25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73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Simple Linear Regression (Example 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375"/>
          <c:w val="0.959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Table!$B$5:$B$14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xVal>
          <c:yVal>
            <c:numRef>
              <c:f>Table!$C$5:$C$14</c:f>
              <c:numCache>
                <c:ptCount val="10"/>
                <c:pt idx="0">
                  <c:v>6.1</c:v>
                </c:pt>
                <c:pt idx="1">
                  <c:v>5.3</c:v>
                </c:pt>
                <c:pt idx="2">
                  <c:v>4.1</c:v>
                </c:pt>
                <c:pt idx="3">
                  <c:v>5.1</c:v>
                </c:pt>
                <c:pt idx="4">
                  <c:v>4.4</c:v>
                </c:pt>
                <c:pt idx="5">
                  <c:v>3.4</c:v>
                </c:pt>
                <c:pt idx="6">
                  <c:v>2.6</c:v>
                </c:pt>
                <c:pt idx="7">
                  <c:v>3.1</c:v>
                </c:pt>
                <c:pt idx="8">
                  <c:v>1.8</c:v>
                </c:pt>
                <c:pt idx="9">
                  <c:v>2.1</c:v>
                </c:pt>
              </c:numCache>
            </c:numRef>
          </c:yVal>
          <c:smooth val="0"/>
        </c:ser>
        <c:axId val="49549854"/>
        <c:axId val="40168327"/>
      </c:scatterChart>
      <c:valAx>
        <c:axId val="4954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x </a:t>
                </a:r>
              </a:p>
            </c:rich>
          </c:tx>
          <c:layout>
            <c:manualLayout>
              <c:xMode val="factor"/>
              <c:yMode val="factor"/>
              <c:x val="0.005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68327"/>
        <c:crosses val="autoZero"/>
        <c:crossBetween val="midCat"/>
        <c:dispUnits/>
        <c:majorUnit val="1"/>
      </c:valAx>
      <c:valAx>
        <c:axId val="40168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 </a:t>
                </a:r>
              </a:p>
            </c:rich>
          </c:tx>
          <c:layout>
            <c:manualLayout>
              <c:xMode val="factor"/>
              <c:yMode val="factor"/>
              <c:x val="0.003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49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95% CI and PI for Example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375"/>
          <c:w val="0.829"/>
          <c:h val="0.81875"/>
        </c:manualLayout>
      </c:layout>
      <c:lineChart>
        <c:grouping val="standard"/>
        <c:varyColors val="0"/>
        <c:ser>
          <c:idx val="5"/>
          <c:order val="0"/>
          <c:tx>
            <c:strRef>
              <c:f>Table!$K$27</c:f>
              <c:strCache>
                <c:ptCount val="1"/>
                <c:pt idx="0">
                  <c:v>PI(hi)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(Table!$F$28:$F$31,Table!$F$33:$F$39)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(Table!$K$28:$K$31,Table!$K$33:$K$39)</c:f>
              <c:numCache>
                <c:ptCount val="11"/>
                <c:pt idx="0">
                  <c:v>6.979363998558319</c:v>
                </c:pt>
                <c:pt idx="1">
                  <c:v>6.395866973843682</c:v>
                </c:pt>
                <c:pt idx="2">
                  <c:v>5.8318682820505225</c:v>
                </c:pt>
                <c:pt idx="3">
                  <c:v>5.288900380231538</c:v>
                </c:pt>
                <c:pt idx="4">
                  <c:v>4.76765298410703</c:v>
                </c:pt>
                <c:pt idx="5">
                  <c:v>4.267825997228242</c:v>
                </c:pt>
                <c:pt idx="6">
                  <c:v>3.7881947020799673</c:v>
                </c:pt>
                <c:pt idx="7">
                  <c:v>3.326856709150257</c:v>
                </c:pt>
                <c:pt idx="8">
                  <c:v>2.8815557248926025</c:v>
                </c:pt>
                <c:pt idx="9">
                  <c:v>2.4499742975612406</c:v>
                </c:pt>
                <c:pt idx="10">
                  <c:v>2.029936876598704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Table!$I$27</c:f>
              <c:strCache>
                <c:ptCount val="1"/>
                <c:pt idx="0">
                  <c:v>CI(hi)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(Table!$F$28:$F$31,Table!$F$33:$F$39)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(Table!$I$28:$I$31,Table!$I$33:$I$39)</c:f>
              <c:numCache>
                <c:ptCount val="11"/>
                <c:pt idx="0">
                  <c:v>6.183826492053516</c:v>
                </c:pt>
                <c:pt idx="1">
                  <c:v>5.526749339481136</c:v>
                </c:pt>
                <c:pt idx="2">
                  <c:v>4.899511649572396</c:v>
                </c:pt>
                <c:pt idx="3">
                  <c:v>4.32396339929886</c:v>
                </c:pt>
                <c:pt idx="4">
                  <c:v>3.817294909317469</c:v>
                </c:pt>
                <c:pt idx="5">
                  <c:v>3.371203202373469</c:v>
                </c:pt>
                <c:pt idx="6">
                  <c:v>2.962923034964305</c:v>
                </c:pt>
                <c:pt idx="7">
                  <c:v>2.5752834603554677</c:v>
                </c:pt>
                <c:pt idx="8">
                  <c:v>2.1990232991447916</c:v>
                </c:pt>
                <c:pt idx="9">
                  <c:v>1.8294096340008414</c:v>
                </c:pt>
                <c:pt idx="10">
                  <c:v>1.4639276918401616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Table!$G$27</c:f>
              <c:strCache>
                <c:ptCount val="1"/>
                <c:pt idx="0">
                  <c:v>y(pred)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(Table!$F$28:$F$31,Table!$F$33:$F$39)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(Table!$G$28:$G$31,Table!$G$33:$G$39)</c:f>
              <c:numCache>
                <c:ptCount val="11"/>
                <c:pt idx="0">
                  <c:v>5.48888888888889</c:v>
                </c:pt>
                <c:pt idx="1">
                  <c:v>4.961111111111112</c:v>
                </c:pt>
                <c:pt idx="2">
                  <c:v>4.433333333333334</c:v>
                </c:pt>
                <c:pt idx="3">
                  <c:v>3.905555555555556</c:v>
                </c:pt>
                <c:pt idx="4">
                  <c:v>3.3777777777777778</c:v>
                </c:pt>
                <c:pt idx="5">
                  <c:v>2.8499999999999996</c:v>
                </c:pt>
                <c:pt idx="6">
                  <c:v>2.322222222222222</c:v>
                </c:pt>
                <c:pt idx="7">
                  <c:v>1.7944444444444438</c:v>
                </c:pt>
                <c:pt idx="8">
                  <c:v>1.2666666666666657</c:v>
                </c:pt>
                <c:pt idx="9">
                  <c:v>0.738888888888888</c:v>
                </c:pt>
                <c:pt idx="10">
                  <c:v>0.21111111111110947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Table!$H$27</c:f>
              <c:strCache>
                <c:ptCount val="1"/>
                <c:pt idx="0">
                  <c:v>CI(low)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(Table!$F$28:$F$31,Table!$F$33:$F$39)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(Table!$H$28:$H$31,Table!$H$33:$H$39)</c:f>
              <c:numCache>
                <c:ptCount val="11"/>
                <c:pt idx="0">
                  <c:v>4.793951285724264</c:v>
                </c:pt>
                <c:pt idx="1">
                  <c:v>4.395472882741088</c:v>
                </c:pt>
                <c:pt idx="2">
                  <c:v>3.967155017094271</c:v>
                </c:pt>
                <c:pt idx="3">
                  <c:v>3.4871477118122525</c:v>
                </c:pt>
                <c:pt idx="4">
                  <c:v>2.9382606462380867</c:v>
                </c:pt>
                <c:pt idx="5">
                  <c:v>2.3287967976265302</c:v>
                </c:pt>
                <c:pt idx="6">
                  <c:v>1.681521409480139</c:v>
                </c:pt>
                <c:pt idx="7">
                  <c:v>1.01360542853342</c:v>
                </c:pt>
                <c:pt idx="8">
                  <c:v>0.33431003418854</c:v>
                </c:pt>
                <c:pt idx="9">
                  <c:v>-0.35163185622306536</c:v>
                </c:pt>
                <c:pt idx="10">
                  <c:v>-1.0417054696179426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Table!$J$27</c:f>
              <c:strCache>
                <c:ptCount val="1"/>
                <c:pt idx="0">
                  <c:v>PI(low)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(Table!$F$28:$F$31,Table!$F$33:$F$39)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(Table!$J$28:$J$31,Table!$J$33:$J$39)</c:f>
              <c:numCache>
                <c:ptCount val="11"/>
                <c:pt idx="0">
                  <c:v>3.9984137792194607</c:v>
                </c:pt>
                <c:pt idx="1">
                  <c:v>3.5263552483785423</c:v>
                </c:pt>
                <c:pt idx="2">
                  <c:v>3.0347983846161446</c:v>
                </c:pt>
                <c:pt idx="3">
                  <c:v>2.522210730879574</c:v>
                </c:pt>
                <c:pt idx="4">
                  <c:v>1.9879025714485261</c:v>
                </c:pt>
                <c:pt idx="5">
                  <c:v>1.4321740027717567</c:v>
                </c:pt>
                <c:pt idx="6">
                  <c:v>0.8562497423644766</c:v>
                </c:pt>
                <c:pt idx="7">
                  <c:v>0.2620321797386309</c:v>
                </c:pt>
                <c:pt idx="8">
                  <c:v>-0.3482223915592708</c:v>
                </c:pt>
                <c:pt idx="9">
                  <c:v>-0.9721965197834646</c:v>
                </c:pt>
                <c:pt idx="10">
                  <c:v>-1.6077146543764853</c:v>
                </c:pt>
              </c:numCache>
            </c:numRef>
          </c:val>
          <c:smooth val="0"/>
        </c:ser>
        <c:axId val="52426204"/>
        <c:axId val="10452013"/>
      </c:lineChart>
      <c:catAx>
        <c:axId val="5242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52013"/>
        <c:crosses val="autoZero"/>
        <c:auto val="1"/>
        <c:lblOffset val="100"/>
        <c:noMultiLvlLbl val="0"/>
      </c:catAx>
      <c:valAx>
        <c:axId val="10452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262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2725"/>
          <c:w val="0.11875"/>
          <c:h val="0.1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480314960629921" right="0.7480314960629921" top="0.984251968503937" bottom="0.984251968503937" header="0.5118110236220472" footer="0.5118110236220472"/>
  <pageSetup horizontalDpi="600" verticalDpi="600" orientation="landscape"/>
  <headerFooter>
    <oddHeader>&amp;L&amp;"Times New Roman,Bold"ENGI 3423&amp;R&amp;"Lincoln,Regular"&amp;14Dr. G.H. George</oddHeader>
    <oddFooter>&amp;L&amp;F - &amp;A&amp;R&amp;D  &amp;T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headerFooter>
    <oddHeader>&amp;L&amp;"Times New Roman,Bold"ENGI 3423&amp;R&amp;"Lincoln,Regular"&amp;14Dr. G.H. George</oddHeader>
    <oddFooter>&amp;L&amp;F - &amp;A&amp;R&amp;D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76200</xdr:rowOff>
    </xdr:from>
    <xdr:to>
      <xdr:col>19</xdr:col>
      <xdr:colOff>152400</xdr:colOff>
      <xdr:row>16</xdr:row>
      <xdr:rowOff>142875</xdr:rowOff>
    </xdr:to>
    <xdr:graphicFrame>
      <xdr:nvGraphicFramePr>
        <xdr:cNvPr id="1" name="Chart 2"/>
        <xdr:cNvGraphicFramePr/>
      </xdr:nvGraphicFramePr>
      <xdr:xfrm>
        <a:off x="8963025" y="76200"/>
        <a:ext cx="4181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952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5" zoomScaleNormal="75" workbookViewId="0" topLeftCell="A1">
      <selection activeCell="B5" sqref="B5"/>
    </sheetView>
  </sheetViews>
  <sheetFormatPr defaultColWidth="9.00390625" defaultRowHeight="15.75"/>
  <cols>
    <col min="1" max="1" width="6.375" style="0" customWidth="1"/>
    <col min="2" max="3" width="6.625" style="0" customWidth="1"/>
    <col min="4" max="4" width="7.625" style="0" customWidth="1"/>
    <col min="5" max="5" width="12.625" style="0" customWidth="1"/>
    <col min="7" max="7" width="12.00390625" style="0" customWidth="1"/>
    <col min="13" max="13" width="10.625" style="0" customWidth="1"/>
  </cols>
  <sheetData>
    <row r="1" ht="15.75">
      <c r="B1" t="s">
        <v>58</v>
      </c>
    </row>
    <row r="2" ht="18.75">
      <c r="C2" t="s">
        <v>52</v>
      </c>
    </row>
    <row r="3" spans="1:12" ht="15.75">
      <c r="A3" s="2"/>
      <c r="B3" s="2"/>
      <c r="C3" s="2"/>
      <c r="E3" s="2"/>
      <c r="F3" s="2"/>
      <c r="G3" s="2"/>
      <c r="H3" s="2"/>
      <c r="K3" s="7" t="s">
        <v>15</v>
      </c>
      <c r="L3" s="10" t="s">
        <v>16</v>
      </c>
    </row>
    <row r="4" spans="1:13" ht="20.25">
      <c r="A4" s="22" t="s">
        <v>3</v>
      </c>
      <c r="B4" s="17" t="s">
        <v>30</v>
      </c>
      <c r="C4" s="17" t="s">
        <v>31</v>
      </c>
      <c r="E4" s="18" t="s">
        <v>0</v>
      </c>
      <c r="F4">
        <f>COUNT(B5:B20)</f>
        <v>10</v>
      </c>
      <c r="J4" s="20" t="s">
        <v>30</v>
      </c>
      <c r="K4" s="20" t="s">
        <v>50</v>
      </c>
      <c r="L4" s="16" t="s">
        <v>51</v>
      </c>
      <c r="M4" s="16" t="s">
        <v>53</v>
      </c>
    </row>
    <row r="5" spans="1:13" ht="15.75">
      <c r="A5" s="4">
        <v>1</v>
      </c>
      <c r="B5" s="32">
        <v>0</v>
      </c>
      <c r="C5" s="32">
        <v>6.1</v>
      </c>
      <c r="E5" s="1" t="s">
        <v>32</v>
      </c>
      <c r="F5">
        <f>B22</f>
        <v>16</v>
      </c>
      <c r="G5" s="18" t="s">
        <v>40</v>
      </c>
      <c r="H5">
        <f>F5/F4</f>
        <v>1.6</v>
      </c>
      <c r="J5">
        <f>IF(B5="","",B5)</f>
        <v>0</v>
      </c>
      <c r="K5">
        <f>IF(B5="","",H$8*J5+H$9)</f>
        <v>5.48888888888889</v>
      </c>
      <c r="L5" s="21">
        <f>IF(B5="","",C5-K5)</f>
        <v>0.6111111111111098</v>
      </c>
      <c r="M5" s="11">
        <f>IF(B5="","",L5*L5)</f>
        <v>0.37345679012345523</v>
      </c>
    </row>
    <row r="6" spans="1:13" ht="15.75">
      <c r="A6" s="4">
        <v>2</v>
      </c>
      <c r="B6" s="32">
        <v>0</v>
      </c>
      <c r="C6" s="32">
        <v>5.3</v>
      </c>
      <c r="E6" s="1" t="s">
        <v>33</v>
      </c>
      <c r="F6">
        <f>C22</f>
        <v>38</v>
      </c>
      <c r="G6" s="18" t="s">
        <v>41</v>
      </c>
      <c r="H6">
        <f>F6/F4</f>
        <v>3.8</v>
      </c>
      <c r="J6">
        <f aca="true" t="shared" si="0" ref="J6:J20">IF(B6="","",B6)</f>
        <v>0</v>
      </c>
      <c r="K6">
        <f aca="true" t="shared" si="1" ref="K6:K20">IF(B6="","",H$8*J6+H$9)</f>
        <v>5.48888888888889</v>
      </c>
      <c r="L6" s="21">
        <f aca="true" t="shared" si="2" ref="L6:L20">IF(B6="","",C6-K6)</f>
        <v>-0.18888888888889</v>
      </c>
      <c r="M6" s="11">
        <f aca="true" t="shared" si="3" ref="M6:M20">IF(B6="","",L6*L6)</f>
        <v>0.03567901234567943</v>
      </c>
    </row>
    <row r="7" spans="1:13" ht="15.75">
      <c r="A7" s="4">
        <v>3</v>
      </c>
      <c r="B7" s="32">
        <v>1</v>
      </c>
      <c r="C7" s="32">
        <v>4.1</v>
      </c>
      <c r="E7" s="1" t="s">
        <v>34</v>
      </c>
      <c r="F7">
        <f>D43</f>
        <v>45.599999999999994</v>
      </c>
      <c r="J7">
        <f t="shared" si="0"/>
        <v>1</v>
      </c>
      <c r="K7">
        <f t="shared" si="1"/>
        <v>4.433333333333334</v>
      </c>
      <c r="L7" s="21">
        <f t="shared" si="2"/>
        <v>-0.3333333333333339</v>
      </c>
      <c r="M7" s="11">
        <f t="shared" si="3"/>
        <v>0.11111111111111151</v>
      </c>
    </row>
    <row r="8" spans="1:13" ht="19.5">
      <c r="A8" s="4">
        <v>4</v>
      </c>
      <c r="B8" s="32">
        <v>1</v>
      </c>
      <c r="C8" s="32">
        <v>5.1</v>
      </c>
      <c r="E8" s="1" t="s">
        <v>35</v>
      </c>
      <c r="F8">
        <f>B43</f>
        <v>40</v>
      </c>
      <c r="G8" s="37" t="s">
        <v>42</v>
      </c>
      <c r="H8" s="38">
        <f>F11/F10</f>
        <v>-1.055555555555556</v>
      </c>
      <c r="J8">
        <f t="shared" si="0"/>
        <v>1</v>
      </c>
      <c r="K8">
        <f t="shared" si="1"/>
        <v>4.433333333333334</v>
      </c>
      <c r="L8" s="21">
        <f t="shared" si="2"/>
        <v>0.6666666666666661</v>
      </c>
      <c r="M8" s="11">
        <f t="shared" si="3"/>
        <v>0.44444444444444364</v>
      </c>
    </row>
    <row r="9" spans="1:13" ht="19.5">
      <c r="A9" s="4">
        <v>5</v>
      </c>
      <c r="B9" s="32">
        <v>1</v>
      </c>
      <c r="C9" s="32">
        <v>4.4</v>
      </c>
      <c r="E9" s="1" t="s">
        <v>36</v>
      </c>
      <c r="F9">
        <f>C43</f>
        <v>163.06</v>
      </c>
      <c r="G9" s="37" t="s">
        <v>43</v>
      </c>
      <c r="H9" s="38">
        <f>(F6-H8*F5)/F4</f>
        <v>5.48888888888889</v>
      </c>
      <c r="J9">
        <f t="shared" si="0"/>
        <v>1</v>
      </c>
      <c r="K9">
        <f t="shared" si="1"/>
        <v>4.433333333333334</v>
      </c>
      <c r="L9" s="21">
        <f t="shared" si="2"/>
        <v>-0.033333333333333215</v>
      </c>
      <c r="M9" s="11">
        <f t="shared" si="3"/>
        <v>0.0011111111111111033</v>
      </c>
    </row>
    <row r="10" spans="1:13" ht="18.75">
      <c r="A10" s="4">
        <v>6</v>
      </c>
      <c r="B10" s="32">
        <v>2</v>
      </c>
      <c r="C10" s="32">
        <v>3.4</v>
      </c>
      <c r="E10" s="18" t="s">
        <v>37</v>
      </c>
      <c r="F10">
        <f>F4*F8-F5*F5</f>
        <v>144</v>
      </c>
      <c r="J10">
        <f t="shared" si="0"/>
        <v>2</v>
      </c>
      <c r="K10">
        <f t="shared" si="1"/>
        <v>3.3777777777777778</v>
      </c>
      <c r="L10" s="21">
        <f t="shared" si="2"/>
        <v>0.022222222222222143</v>
      </c>
      <c r="M10" s="11">
        <f t="shared" si="3"/>
        <v>0.0004938271604938237</v>
      </c>
    </row>
    <row r="11" spans="1:13" ht="18.75">
      <c r="A11" s="4">
        <v>7</v>
      </c>
      <c r="B11" s="32">
        <v>2</v>
      </c>
      <c r="C11" s="32">
        <v>2.6</v>
      </c>
      <c r="E11" s="18" t="s">
        <v>38</v>
      </c>
      <c r="F11">
        <f>F4*F7-F5*F6</f>
        <v>-152.00000000000006</v>
      </c>
      <c r="G11" s="18" t="s">
        <v>12</v>
      </c>
      <c r="H11">
        <f>SQRT(G15/G17)*SIGN(H8)</f>
        <v>-0.9272706681359193</v>
      </c>
      <c r="J11">
        <f t="shared" si="0"/>
        <v>2</v>
      </c>
      <c r="K11">
        <f t="shared" si="1"/>
        <v>3.3777777777777778</v>
      </c>
      <c r="L11" s="21">
        <f t="shared" si="2"/>
        <v>-0.7777777777777777</v>
      </c>
      <c r="M11" s="11">
        <f t="shared" si="3"/>
        <v>0.6049382716049381</v>
      </c>
    </row>
    <row r="12" spans="1:13" ht="20.25">
      <c r="A12" s="4">
        <v>8</v>
      </c>
      <c r="B12" s="32">
        <v>2</v>
      </c>
      <c r="C12" s="32">
        <v>3.1</v>
      </c>
      <c r="E12" s="18" t="s">
        <v>39</v>
      </c>
      <c r="F12">
        <f>F4*F9-F6*F6</f>
        <v>186.5999999999999</v>
      </c>
      <c r="G12" s="27" t="s">
        <v>44</v>
      </c>
      <c r="H12" s="28">
        <f>G15/G17</f>
        <v>0.8598308919852341</v>
      </c>
      <c r="J12">
        <f t="shared" si="0"/>
        <v>2</v>
      </c>
      <c r="K12">
        <f t="shared" si="1"/>
        <v>3.3777777777777778</v>
      </c>
      <c r="L12" s="21">
        <f t="shared" si="2"/>
        <v>-0.2777777777777777</v>
      </c>
      <c r="M12" s="11">
        <f t="shared" si="3"/>
        <v>0.07716049382716043</v>
      </c>
    </row>
    <row r="13" spans="1:13" ht="15.75">
      <c r="A13" s="4">
        <v>9</v>
      </c>
      <c r="B13" s="32">
        <v>3</v>
      </c>
      <c r="C13" s="32">
        <v>1.8</v>
      </c>
      <c r="J13">
        <f t="shared" si="0"/>
        <v>3</v>
      </c>
      <c r="K13">
        <f t="shared" si="1"/>
        <v>2.322222222222222</v>
      </c>
      <c r="L13" s="21">
        <f t="shared" si="2"/>
        <v>-0.5222222222222219</v>
      </c>
      <c r="M13" s="11">
        <f t="shared" si="3"/>
        <v>0.2727160493827157</v>
      </c>
    </row>
    <row r="14" spans="1:13" ht="15.75">
      <c r="A14" s="4">
        <v>10</v>
      </c>
      <c r="B14" s="32">
        <v>4</v>
      </c>
      <c r="C14" s="32">
        <v>2.1</v>
      </c>
      <c r="E14" s="35" t="s">
        <v>5</v>
      </c>
      <c r="F14" s="34" t="s">
        <v>8</v>
      </c>
      <c r="G14" s="34" t="s">
        <v>7</v>
      </c>
      <c r="H14" s="34" t="s">
        <v>9</v>
      </c>
      <c r="I14" s="23" t="s">
        <v>13</v>
      </c>
      <c r="J14">
        <f t="shared" si="0"/>
        <v>4</v>
      </c>
      <c r="K14">
        <f t="shared" si="1"/>
        <v>1.2666666666666657</v>
      </c>
      <c r="L14" s="21">
        <f t="shared" si="2"/>
        <v>0.8333333333333344</v>
      </c>
      <c r="M14" s="11">
        <f t="shared" si="3"/>
        <v>0.6944444444444462</v>
      </c>
    </row>
    <row r="15" spans="2:13" ht="15.75">
      <c r="B15" s="32"/>
      <c r="C15" s="32"/>
      <c r="E15" s="36" t="s">
        <v>6</v>
      </c>
      <c r="F15" s="4">
        <v>1</v>
      </c>
      <c r="G15" s="9">
        <f>F11*F11/(F4*F10)</f>
        <v>16.04444444444446</v>
      </c>
      <c r="H15" s="9">
        <f>G15/F15</f>
        <v>16.04444444444446</v>
      </c>
      <c r="I15">
        <f>H15/H16</f>
        <v>49.07391673746864</v>
      </c>
      <c r="J15">
        <f t="shared" si="0"/>
      </c>
      <c r="K15">
        <f t="shared" si="1"/>
      </c>
      <c r="L15" s="21">
        <f t="shared" si="2"/>
      </c>
      <c r="M15" s="11">
        <f t="shared" si="3"/>
      </c>
    </row>
    <row r="16" spans="2:13" ht="15.75">
      <c r="B16" s="32"/>
      <c r="C16" s="32"/>
      <c r="E16" s="36" t="s">
        <v>10</v>
      </c>
      <c r="F16" s="4">
        <f>F4-2</f>
        <v>8</v>
      </c>
      <c r="G16" s="9">
        <f>G17-G15</f>
        <v>2.615555555555531</v>
      </c>
      <c r="H16" s="9">
        <f>G16/F16</f>
        <v>0.3269444444444414</v>
      </c>
      <c r="J16">
        <f t="shared" si="0"/>
      </c>
      <c r="K16">
        <f t="shared" si="1"/>
      </c>
      <c r="L16" s="21">
        <f t="shared" si="2"/>
      </c>
      <c r="M16" s="11">
        <f t="shared" si="3"/>
      </c>
    </row>
    <row r="17" spans="2:13" ht="15.75">
      <c r="B17" s="32"/>
      <c r="C17" s="32"/>
      <c r="E17" s="36" t="s">
        <v>11</v>
      </c>
      <c r="F17" s="4">
        <f>F15+F16</f>
        <v>9</v>
      </c>
      <c r="G17" s="9">
        <f>F12/F4</f>
        <v>18.65999999999999</v>
      </c>
      <c r="H17" s="9"/>
      <c r="J17">
        <f t="shared" si="0"/>
      </c>
      <c r="K17">
        <f t="shared" si="1"/>
      </c>
      <c r="L17" s="21">
        <f t="shared" si="2"/>
      </c>
      <c r="M17" s="11">
        <f t="shared" si="3"/>
      </c>
    </row>
    <row r="18" spans="2:13" ht="15.75">
      <c r="B18" s="32"/>
      <c r="C18" s="32"/>
      <c r="E18" s="1"/>
      <c r="F18" s="3"/>
      <c r="G18" s="3"/>
      <c r="H18" s="3"/>
      <c r="J18">
        <f t="shared" si="0"/>
      </c>
      <c r="K18">
        <f t="shared" si="1"/>
      </c>
      <c r="L18" s="21">
        <f t="shared" si="2"/>
      </c>
      <c r="M18" s="11">
        <f t="shared" si="3"/>
      </c>
    </row>
    <row r="19" spans="2:13" ht="20.25">
      <c r="B19" s="32"/>
      <c r="C19" s="32"/>
      <c r="E19" s="18" t="s">
        <v>45</v>
      </c>
      <c r="F19" s="3">
        <f>H16*F4/F10</f>
        <v>0.022704475308641763</v>
      </c>
      <c r="G19" s="25" t="s">
        <v>46</v>
      </c>
      <c r="H19" s="23" t="s">
        <v>47</v>
      </c>
      <c r="I19" s="24" t="s">
        <v>25</v>
      </c>
      <c r="J19">
        <f t="shared" si="0"/>
      </c>
      <c r="K19">
        <f t="shared" si="1"/>
      </c>
      <c r="L19" s="21">
        <f t="shared" si="2"/>
      </c>
      <c r="M19" s="11">
        <f t="shared" si="3"/>
      </c>
    </row>
    <row r="20" spans="2:13" ht="15.75">
      <c r="B20" s="33"/>
      <c r="C20" s="32"/>
      <c r="E20" s="29" t="s">
        <v>14</v>
      </c>
      <c r="F20" s="30">
        <f>SIGN(H8)*SQRT(I15)</f>
        <v>-7.00527777732394</v>
      </c>
      <c r="G20" s="26">
        <v>0.1</v>
      </c>
      <c r="H20" s="12">
        <f>TINV(G20,$F$16)</f>
        <v>1.8595480333018273</v>
      </c>
      <c r="I20" s="14" t="str">
        <f>IF(ABS(F$20)&gt;H20,"Reject Ho","Keep Ho")</f>
        <v>Reject Ho</v>
      </c>
      <c r="J20">
        <f t="shared" si="0"/>
      </c>
      <c r="K20">
        <f t="shared" si="1"/>
      </c>
      <c r="L20" s="21">
        <f t="shared" si="2"/>
      </c>
      <c r="M20" s="11">
        <f t="shared" si="3"/>
      </c>
    </row>
    <row r="21" spans="1:12" ht="15.75">
      <c r="A21" t="s">
        <v>4</v>
      </c>
      <c r="B21" s="1"/>
      <c r="C21" s="6"/>
      <c r="E21" s="1"/>
      <c r="F21" s="3"/>
      <c r="G21" s="26">
        <v>0.05</v>
      </c>
      <c r="H21" s="12">
        <f>TINV(G21,$F$16)</f>
        <v>2.3060041332991172</v>
      </c>
      <c r="I21" s="14" t="str">
        <f>IF(ABS(F$20)&gt;H21,"Reject Ho","Keep Ho")</f>
        <v>Reject Ho</v>
      </c>
      <c r="L21" s="21"/>
    </row>
    <row r="22" spans="1:13" ht="15.75">
      <c r="A22" s="1" t="s">
        <v>1</v>
      </c>
      <c r="B22" s="1">
        <f>SUM(B5:B20)</f>
        <v>16</v>
      </c>
      <c r="C22" s="1">
        <f>SUM(C5:C20)</f>
        <v>38</v>
      </c>
      <c r="E22" s="1"/>
      <c r="F22" s="3"/>
      <c r="G22" s="26">
        <v>0.01</v>
      </c>
      <c r="H22" s="12">
        <f>TINV(G22,$F$16)</f>
        <v>3.355387331134841</v>
      </c>
      <c r="I22" s="14" t="str">
        <f>IF(ABS(F$20)&gt;H22,"Reject Ho","Keep Ho")</f>
        <v>Reject Ho</v>
      </c>
      <c r="K22" s="7" t="s">
        <v>1</v>
      </c>
      <c r="L22" s="21">
        <f>SUM(L5:L20)</f>
        <v>-1.9984014443252818E-15</v>
      </c>
      <c r="M22" s="11">
        <f>SUM(M5:M20)</f>
        <v>2.615555555555555</v>
      </c>
    </row>
    <row r="23" spans="5:9" ht="15.75">
      <c r="E23" s="31" t="s">
        <v>26</v>
      </c>
      <c r="F23" s="39">
        <f>TDIST(ABS(F20),F16,2)</f>
        <v>0.00011204691069074705</v>
      </c>
      <c r="G23" s="26">
        <v>0.001</v>
      </c>
      <c r="H23" s="12">
        <f>TINV(G23,$F$16)</f>
        <v>5.041305433272619</v>
      </c>
      <c r="I23" s="14" t="str">
        <f>IF(ABS(F$20)&gt;H23,"Reject Ho","Keep Ho")</f>
        <v>Reject Ho</v>
      </c>
    </row>
    <row r="24" spans="1:9" ht="21.75">
      <c r="A24" s="2"/>
      <c r="B24" s="2"/>
      <c r="C24" s="2"/>
      <c r="D24" s="2" t="s">
        <v>2</v>
      </c>
      <c r="E24" s="1"/>
      <c r="F24" s="41" t="s">
        <v>48</v>
      </c>
      <c r="G24" s="15" t="s">
        <v>27</v>
      </c>
      <c r="H24" s="41" t="s">
        <v>49</v>
      </c>
      <c r="I24" s="15" t="s">
        <v>28</v>
      </c>
    </row>
    <row r="25" spans="1:7" ht="20.25">
      <c r="A25" s="40" t="s">
        <v>3</v>
      </c>
      <c r="B25" s="40" t="s">
        <v>55</v>
      </c>
      <c r="C25" s="40" t="s">
        <v>56</v>
      </c>
      <c r="D25" s="40" t="s">
        <v>57</v>
      </c>
      <c r="E25" s="1"/>
      <c r="F25" s="19" t="s">
        <v>54</v>
      </c>
      <c r="G25" s="12">
        <f>TINV(0.05,F16)</f>
        <v>2.3060041332991172</v>
      </c>
    </row>
    <row r="26" spans="1:11" ht="15.75">
      <c r="A26" s="4">
        <v>1</v>
      </c>
      <c r="B26">
        <f aca="true" t="shared" si="4" ref="B26:C41">B5*B5</f>
        <v>0</v>
      </c>
      <c r="C26">
        <f t="shared" si="4"/>
        <v>37.209999999999994</v>
      </c>
      <c r="D26">
        <f aca="true" t="shared" si="5" ref="D26:D34">B5*C5</f>
        <v>0</v>
      </c>
      <c r="E26" s="4"/>
      <c r="G26" s="42" t="s">
        <v>29</v>
      </c>
      <c r="H26" s="42"/>
      <c r="I26" s="42"/>
      <c r="J26" s="42"/>
      <c r="K26" s="42"/>
    </row>
    <row r="27" spans="1:13" ht="15.75">
      <c r="A27" s="4">
        <v>2</v>
      </c>
      <c r="B27">
        <f t="shared" si="4"/>
        <v>0</v>
      </c>
      <c r="C27">
        <f t="shared" si="4"/>
        <v>28.09</v>
      </c>
      <c r="D27">
        <f t="shared" si="5"/>
        <v>0</v>
      </c>
      <c r="E27" s="4"/>
      <c r="F27" s="13" t="s">
        <v>17</v>
      </c>
      <c r="G27" s="8" t="s">
        <v>18</v>
      </c>
      <c r="H27" s="8" t="s">
        <v>19</v>
      </c>
      <c r="I27" s="8" t="s">
        <v>20</v>
      </c>
      <c r="J27" s="8" t="s">
        <v>21</v>
      </c>
      <c r="K27" s="8" t="s">
        <v>22</v>
      </c>
      <c r="L27" s="6" t="s">
        <v>23</v>
      </c>
      <c r="M27" s="6" t="s">
        <v>24</v>
      </c>
    </row>
    <row r="28" spans="1:13" ht="15.75">
      <c r="A28" s="4">
        <v>3</v>
      </c>
      <c r="B28">
        <f t="shared" si="4"/>
        <v>1</v>
      </c>
      <c r="C28">
        <f t="shared" si="4"/>
        <v>16.81</v>
      </c>
      <c r="D28">
        <f t="shared" si="5"/>
        <v>4.1</v>
      </c>
      <c r="F28" s="5">
        <v>0</v>
      </c>
      <c r="G28">
        <f aca="true" t="shared" si="6" ref="G28:G39">$H$8*F28+$H$9</f>
        <v>5.48888888888889</v>
      </c>
      <c r="H28">
        <f>G28-L28</f>
        <v>4.793951285724264</v>
      </c>
      <c r="I28">
        <f>G28+L28</f>
        <v>6.183826492053516</v>
      </c>
      <c r="J28">
        <f>G28-M28</f>
        <v>3.9984137792194607</v>
      </c>
      <c r="K28">
        <f>G28+M28</f>
        <v>6.979363998558319</v>
      </c>
      <c r="L28">
        <f aca="true" t="shared" si="7" ref="L28:L39">$G$25*SQRT($H$16*((1/$F$4)+($F28-$H$5)^2*$F$4/$F$10))</f>
        <v>0.6949376031646258</v>
      </c>
      <c r="M28">
        <f aca="true" t="shared" si="8" ref="M28:M39">$G$25*SQRT($H$16*(1+(1/$F$4)+($F28-$H$5)^2*$F$4/$F$10))</f>
        <v>1.490475109669429</v>
      </c>
    </row>
    <row r="29" spans="1:13" ht="15.75">
      <c r="A29" s="4">
        <v>4</v>
      </c>
      <c r="B29">
        <f t="shared" si="4"/>
        <v>1</v>
      </c>
      <c r="C29">
        <f t="shared" si="4"/>
        <v>26.009999999999998</v>
      </c>
      <c r="D29">
        <f t="shared" si="5"/>
        <v>5.1</v>
      </c>
      <c r="F29" s="5">
        <v>0.5</v>
      </c>
      <c r="G29">
        <f t="shared" si="6"/>
        <v>4.961111111111112</v>
      </c>
      <c r="H29">
        <f aca="true" t="shared" si="9" ref="H29:H39">G29-L29</f>
        <v>4.395472882741088</v>
      </c>
      <c r="I29">
        <f aca="true" t="shared" si="10" ref="I29:I39">G29+L29</f>
        <v>5.526749339481136</v>
      </c>
      <c r="J29">
        <f aca="true" t="shared" si="11" ref="J29:J39">G29-M29</f>
        <v>3.5263552483785423</v>
      </c>
      <c r="K29">
        <f aca="true" t="shared" si="12" ref="K29:K39">G29+M29</f>
        <v>6.395866973843682</v>
      </c>
      <c r="L29">
        <f t="shared" si="7"/>
        <v>0.5656382283700238</v>
      </c>
      <c r="M29">
        <f t="shared" si="8"/>
        <v>1.4347558627325698</v>
      </c>
    </row>
    <row r="30" spans="1:13" ht="15.75">
      <c r="A30" s="4">
        <v>5</v>
      </c>
      <c r="B30">
        <f t="shared" si="4"/>
        <v>1</v>
      </c>
      <c r="C30">
        <f t="shared" si="4"/>
        <v>19.360000000000003</v>
      </c>
      <c r="D30">
        <f t="shared" si="5"/>
        <v>4.4</v>
      </c>
      <c r="F30" s="5">
        <v>1</v>
      </c>
      <c r="G30">
        <f t="shared" si="6"/>
        <v>4.433333333333334</v>
      </c>
      <c r="H30">
        <f t="shared" si="9"/>
        <v>3.967155017094271</v>
      </c>
      <c r="I30">
        <f t="shared" si="10"/>
        <v>4.899511649572396</v>
      </c>
      <c r="J30">
        <f t="shared" si="11"/>
        <v>3.0347983846161446</v>
      </c>
      <c r="K30">
        <f t="shared" si="12"/>
        <v>5.8318682820505225</v>
      </c>
      <c r="L30">
        <f t="shared" si="7"/>
        <v>0.46617831623906286</v>
      </c>
      <c r="M30">
        <f t="shared" si="8"/>
        <v>1.3985349487171888</v>
      </c>
    </row>
    <row r="31" spans="1:13" ht="15.75">
      <c r="A31" s="4">
        <v>6</v>
      </c>
      <c r="B31">
        <f t="shared" si="4"/>
        <v>4</v>
      </c>
      <c r="C31">
        <f t="shared" si="4"/>
        <v>11.559999999999999</v>
      </c>
      <c r="D31">
        <f t="shared" si="5"/>
        <v>6.8</v>
      </c>
      <c r="F31" s="5">
        <v>1.5</v>
      </c>
      <c r="G31">
        <f t="shared" si="6"/>
        <v>3.905555555555556</v>
      </c>
      <c r="H31">
        <f t="shared" si="9"/>
        <v>3.4871477118122525</v>
      </c>
      <c r="I31">
        <f t="shared" si="10"/>
        <v>4.32396339929886</v>
      </c>
      <c r="J31">
        <f t="shared" si="11"/>
        <v>2.522210730879574</v>
      </c>
      <c r="K31">
        <f t="shared" si="12"/>
        <v>5.288900380231538</v>
      </c>
      <c r="L31">
        <f t="shared" si="7"/>
        <v>0.4184078437433035</v>
      </c>
      <c r="M31">
        <f t="shared" si="8"/>
        <v>1.3833448246759819</v>
      </c>
    </row>
    <row r="32" spans="1:13" ht="15.75">
      <c r="A32" s="4">
        <v>7</v>
      </c>
      <c r="B32">
        <f t="shared" si="4"/>
        <v>4</v>
      </c>
      <c r="C32">
        <f t="shared" si="4"/>
        <v>6.760000000000001</v>
      </c>
      <c r="D32">
        <f t="shared" si="5"/>
        <v>5.2</v>
      </c>
      <c r="F32">
        <f>H5</f>
        <v>1.6</v>
      </c>
      <c r="G32">
        <f t="shared" si="6"/>
        <v>3.8</v>
      </c>
      <c r="H32">
        <f t="shared" si="9"/>
        <v>3.3830374381012245</v>
      </c>
      <c r="I32">
        <f t="shared" si="10"/>
        <v>4.216962561898775</v>
      </c>
      <c r="J32">
        <f t="shared" si="11"/>
        <v>2.417091630556423</v>
      </c>
      <c r="K32">
        <f t="shared" si="12"/>
        <v>5.1829083694435765</v>
      </c>
      <c r="L32">
        <f t="shared" si="7"/>
        <v>0.41696256189877545</v>
      </c>
      <c r="M32">
        <f t="shared" si="8"/>
        <v>1.3829083694435769</v>
      </c>
    </row>
    <row r="33" spans="1:13" ht="15.75">
      <c r="A33" s="4">
        <v>8</v>
      </c>
      <c r="B33">
        <f t="shared" si="4"/>
        <v>4</v>
      </c>
      <c r="C33">
        <f t="shared" si="4"/>
        <v>9.610000000000001</v>
      </c>
      <c r="D33">
        <f t="shared" si="5"/>
        <v>6.2</v>
      </c>
      <c r="F33" s="5">
        <v>2</v>
      </c>
      <c r="G33">
        <f t="shared" si="6"/>
        <v>3.3777777777777778</v>
      </c>
      <c r="H33">
        <f t="shared" si="9"/>
        <v>2.9382606462380867</v>
      </c>
      <c r="I33">
        <f t="shared" si="10"/>
        <v>3.817294909317469</v>
      </c>
      <c r="J33">
        <f t="shared" si="11"/>
        <v>1.9879025714485261</v>
      </c>
      <c r="K33">
        <f t="shared" si="12"/>
        <v>4.76765298410703</v>
      </c>
      <c r="L33">
        <f t="shared" si="7"/>
        <v>0.4395171315396909</v>
      </c>
      <c r="M33">
        <f t="shared" si="8"/>
        <v>1.3898752063292517</v>
      </c>
    </row>
    <row r="34" spans="1:13" ht="15.75">
      <c r="A34" s="4">
        <v>9</v>
      </c>
      <c r="B34">
        <f t="shared" si="4"/>
        <v>9</v>
      </c>
      <c r="C34">
        <f t="shared" si="4"/>
        <v>3.24</v>
      </c>
      <c r="D34">
        <f t="shared" si="5"/>
        <v>5.4</v>
      </c>
      <c r="F34" s="5">
        <v>2.5</v>
      </c>
      <c r="G34">
        <f t="shared" si="6"/>
        <v>2.8499999999999996</v>
      </c>
      <c r="H34">
        <f t="shared" si="9"/>
        <v>2.3287967976265302</v>
      </c>
      <c r="I34">
        <f t="shared" si="10"/>
        <v>3.371203202373469</v>
      </c>
      <c r="J34">
        <f t="shared" si="11"/>
        <v>1.4321740027717567</v>
      </c>
      <c r="K34">
        <f t="shared" si="12"/>
        <v>4.267825997228242</v>
      </c>
      <c r="L34">
        <f t="shared" si="7"/>
        <v>0.5212032023734694</v>
      </c>
      <c r="M34">
        <f t="shared" si="8"/>
        <v>1.417825997228243</v>
      </c>
    </row>
    <row r="35" spans="1:13" ht="15.75">
      <c r="A35" s="4">
        <v>10</v>
      </c>
      <c r="B35">
        <f t="shared" si="4"/>
        <v>16</v>
      </c>
      <c r="C35">
        <f t="shared" si="4"/>
        <v>4.41</v>
      </c>
      <c r="D35">
        <f aca="true" t="shared" si="13" ref="D35:D41">B14*C14</f>
        <v>8.4</v>
      </c>
      <c r="F35" s="5">
        <v>3</v>
      </c>
      <c r="G35">
        <f t="shared" si="6"/>
        <v>2.322222222222222</v>
      </c>
      <c r="H35">
        <f t="shared" si="9"/>
        <v>1.681521409480139</v>
      </c>
      <c r="I35">
        <f t="shared" si="10"/>
        <v>2.962923034964305</v>
      </c>
      <c r="J35">
        <f t="shared" si="11"/>
        <v>0.8562497423644766</v>
      </c>
      <c r="K35">
        <f t="shared" si="12"/>
        <v>3.7881947020799673</v>
      </c>
      <c r="L35">
        <f t="shared" si="7"/>
        <v>0.640700812742083</v>
      </c>
      <c r="M35">
        <f t="shared" si="8"/>
        <v>1.4659724798577454</v>
      </c>
    </row>
    <row r="36" spans="2:13" ht="15.75">
      <c r="B36">
        <f t="shared" si="4"/>
        <v>0</v>
      </c>
      <c r="C36">
        <f t="shared" si="4"/>
        <v>0</v>
      </c>
      <c r="D36">
        <f t="shared" si="13"/>
        <v>0</v>
      </c>
      <c r="F36" s="5">
        <v>3.5</v>
      </c>
      <c r="G36">
        <f t="shared" si="6"/>
        <v>1.7944444444444438</v>
      </c>
      <c r="H36">
        <f t="shared" si="9"/>
        <v>1.01360542853342</v>
      </c>
      <c r="I36">
        <f t="shared" si="10"/>
        <v>2.5752834603554677</v>
      </c>
      <c r="J36">
        <f t="shared" si="11"/>
        <v>0.2620321797386309</v>
      </c>
      <c r="K36">
        <f t="shared" si="12"/>
        <v>3.326856709150257</v>
      </c>
      <c r="L36">
        <f t="shared" si="7"/>
        <v>0.7808390159110238</v>
      </c>
      <c r="M36">
        <f t="shared" si="8"/>
        <v>1.532412264705813</v>
      </c>
    </row>
    <row r="37" spans="2:13" ht="15.75">
      <c r="B37">
        <f t="shared" si="4"/>
        <v>0</v>
      </c>
      <c r="C37">
        <f t="shared" si="4"/>
        <v>0</v>
      </c>
      <c r="D37">
        <f t="shared" si="13"/>
        <v>0</v>
      </c>
      <c r="F37" s="5">
        <v>4</v>
      </c>
      <c r="G37">
        <f t="shared" si="6"/>
        <v>1.2666666666666657</v>
      </c>
      <c r="H37">
        <f t="shared" si="9"/>
        <v>0.33431003418854</v>
      </c>
      <c r="I37">
        <f t="shared" si="10"/>
        <v>2.1990232991447916</v>
      </c>
      <c r="J37">
        <f t="shared" si="11"/>
        <v>-0.3482223915592708</v>
      </c>
      <c r="K37">
        <f t="shared" si="12"/>
        <v>2.8815557248926025</v>
      </c>
      <c r="L37">
        <f t="shared" si="7"/>
        <v>0.9323566324781257</v>
      </c>
      <c r="M37">
        <f t="shared" si="8"/>
        <v>1.6148890582259365</v>
      </c>
    </row>
    <row r="38" spans="2:13" ht="15.75">
      <c r="B38">
        <f t="shared" si="4"/>
        <v>0</v>
      </c>
      <c r="C38">
        <f t="shared" si="4"/>
        <v>0</v>
      </c>
      <c r="D38">
        <f t="shared" si="13"/>
        <v>0</v>
      </c>
      <c r="F38" s="5">
        <v>4.5</v>
      </c>
      <c r="G38">
        <f t="shared" si="6"/>
        <v>0.738888888888888</v>
      </c>
      <c r="H38">
        <f t="shared" si="9"/>
        <v>-0.35163185622306536</v>
      </c>
      <c r="I38">
        <f t="shared" si="10"/>
        <v>1.8294096340008414</v>
      </c>
      <c r="J38">
        <f t="shared" si="11"/>
        <v>-0.9721965197834646</v>
      </c>
      <c r="K38">
        <f t="shared" si="12"/>
        <v>2.4499742975612406</v>
      </c>
      <c r="L38">
        <f t="shared" si="7"/>
        <v>1.0905207451119534</v>
      </c>
      <c r="M38">
        <f t="shared" si="8"/>
        <v>1.7110854086723526</v>
      </c>
    </row>
    <row r="39" spans="2:13" ht="15.75">
      <c r="B39">
        <f t="shared" si="4"/>
        <v>0</v>
      </c>
      <c r="C39">
        <f t="shared" si="4"/>
        <v>0</v>
      </c>
      <c r="D39">
        <f t="shared" si="13"/>
        <v>0</v>
      </c>
      <c r="F39" s="5">
        <v>5</v>
      </c>
      <c r="G39">
        <f t="shared" si="6"/>
        <v>0.21111111111110947</v>
      </c>
      <c r="H39">
        <f t="shared" si="9"/>
        <v>-1.0417054696179426</v>
      </c>
      <c r="I39">
        <f t="shared" si="10"/>
        <v>1.4639276918401616</v>
      </c>
      <c r="J39">
        <f t="shared" si="11"/>
        <v>-1.6077146543764853</v>
      </c>
      <c r="K39">
        <f t="shared" si="12"/>
        <v>2.029936876598704</v>
      </c>
      <c r="L39">
        <f t="shared" si="7"/>
        <v>1.252816580729052</v>
      </c>
      <c r="M39">
        <f t="shared" si="8"/>
        <v>1.8188257654875948</v>
      </c>
    </row>
    <row r="40" spans="2:4" ht="15.75">
      <c r="B40">
        <f t="shared" si="4"/>
        <v>0</v>
      </c>
      <c r="C40">
        <f t="shared" si="4"/>
        <v>0</v>
      </c>
      <c r="D40">
        <f t="shared" si="13"/>
        <v>0</v>
      </c>
    </row>
    <row r="41" spans="2:4" ht="15.75">
      <c r="B41">
        <f t="shared" si="4"/>
        <v>0</v>
      </c>
      <c r="C41">
        <f t="shared" si="4"/>
        <v>0</v>
      </c>
      <c r="D41">
        <f t="shared" si="13"/>
        <v>0</v>
      </c>
    </row>
    <row r="43" spans="1:4" ht="15.75">
      <c r="A43" s="1" t="s">
        <v>1</v>
      </c>
      <c r="B43" s="6">
        <f>SUM(B26:B41)</f>
        <v>40</v>
      </c>
      <c r="C43" s="6">
        <f>SUM(C26:C41)</f>
        <v>163.06</v>
      </c>
      <c r="D43" s="6">
        <f>SUM(D26:D41)</f>
        <v>45.599999999999994</v>
      </c>
    </row>
  </sheetData>
  <sheetProtection sheet="1" objects="1" scenarios="1"/>
  <mergeCells count="1">
    <mergeCell ref="G26:K26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r:id="rId2"/>
  <headerFooter alignWithMargins="0">
    <oddHeader>&amp;L&amp;"Times New Roman,Bold"ENGI 3423&amp;C&amp;"Times New Roman,Bold"Simple Linear Regression&amp;R&amp;"Lincoln,Regular"&amp;14Dr.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2007-07-05T14:34:37Z</cp:lastPrinted>
  <dcterms:created xsi:type="dcterms:W3CDTF">1997-10-23T16:36:17Z</dcterms:created>
  <dcterms:modified xsi:type="dcterms:W3CDTF">2007-07-05T14:34:57Z</dcterms:modified>
  <cp:category/>
  <cp:version/>
  <cp:contentType/>
  <cp:contentStatus/>
</cp:coreProperties>
</file>