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1355" windowHeight="9300" activeTab="0"/>
  </bookViews>
  <sheets>
    <sheet name="Table" sheetId="1" r:id="rId1"/>
    <sheet name="Formulae" sheetId="2" r:id="rId2"/>
    <sheet name="Orbits" sheetId="3" r:id="rId3"/>
  </sheets>
  <definedNames>
    <definedName name="_xlnm.Print_Area" localSheetId="1">'Formulae'!$A$1:$G$37</definedName>
    <definedName name="_xlnm.Print_Area" localSheetId="0">'Table'!$A$1:$J$28</definedName>
  </definedNames>
  <calcPr fullCalcOnLoad="1"/>
</workbook>
</file>

<file path=xl/sharedStrings.xml><?xml version="1.0" encoding="utf-8"?>
<sst xmlns="http://schemas.openxmlformats.org/spreadsheetml/2006/main" count="138" uniqueCount="91">
  <si>
    <t xml:space="preserve">Mass: </t>
  </si>
  <si>
    <t xml:space="preserve">Temperature (K):  </t>
  </si>
  <si>
    <t xml:space="preserve">Power (W):  </t>
  </si>
  <si>
    <t xml:space="preserve">Lifetime (s):  </t>
  </si>
  <si>
    <t xml:space="preserve">Lifetime (y):  </t>
  </si>
  <si>
    <t xml:space="preserve">Radius (m):  </t>
  </si>
  <si>
    <t xml:space="preserve">Mass (kg): </t>
  </si>
  <si>
    <t xml:space="preserve">speed of light  </t>
  </si>
  <si>
    <t>c</t>
  </si>
  <si>
    <t>grav'n constant</t>
  </si>
  <si>
    <t>G</t>
  </si>
  <si>
    <t>h</t>
  </si>
  <si>
    <t>Boltzmann const.</t>
  </si>
  <si>
    <t>k</t>
  </si>
  <si>
    <t>J s</t>
  </si>
  <si>
    <t>J / K</t>
  </si>
  <si>
    <r>
      <t>m s</t>
    </r>
    <r>
      <rPr>
        <vertAlign val="superscript"/>
        <sz val="12"/>
        <rFont val="Symbol"/>
        <family val="1"/>
      </rPr>
      <t>-1</t>
    </r>
    <r>
      <rPr>
        <sz val="12"/>
        <rFont val="Times New Roman"/>
        <family val="1"/>
      </rPr>
      <t xml:space="preserve">  </t>
    </r>
  </si>
  <si>
    <r>
      <t>N m</t>
    </r>
    <r>
      <rPr>
        <vertAlign val="superscript"/>
        <sz val="12"/>
        <rFont val="Symbol"/>
        <family val="1"/>
      </rPr>
      <t>2</t>
    </r>
    <r>
      <rPr>
        <sz val="12"/>
        <rFont val="Times New Roman"/>
        <family val="1"/>
      </rPr>
      <t xml:space="preserve"> kg</t>
    </r>
    <r>
      <rPr>
        <vertAlign val="superscript"/>
        <sz val="12"/>
        <rFont val="Symbol"/>
        <family val="1"/>
      </rPr>
      <t>-2</t>
    </r>
    <r>
      <rPr>
        <sz val="12"/>
        <rFont val="Times New Roman"/>
        <family val="1"/>
      </rPr>
      <t xml:space="preserve"> </t>
    </r>
  </si>
  <si>
    <r>
      <t>h</t>
    </r>
    <r>
      <rPr>
        <sz val="12"/>
        <rFont val="Times New Roman"/>
        <family val="1"/>
      </rPr>
      <t>Bar</t>
    </r>
  </si>
  <si>
    <t xml:space="preserve">1 year = </t>
  </si>
  <si>
    <t>s</t>
  </si>
  <si>
    <t>200 tonnes</t>
  </si>
  <si>
    <t>10 Mt</t>
  </si>
  <si>
    <t xml:space="preserve">1 solar mass = </t>
  </si>
  <si>
    <t>kg</t>
  </si>
  <si>
    <r>
      <t>10</t>
    </r>
    <r>
      <rPr>
        <b/>
        <vertAlign val="superscript"/>
        <sz val="12"/>
        <rFont val="Times New Roman"/>
        <family val="1"/>
      </rPr>
      <t>6</t>
    </r>
    <r>
      <rPr>
        <b/>
        <sz val="12"/>
        <rFont val="Times New Roman"/>
        <family val="1"/>
      </rPr>
      <t xml:space="preserve"> M</t>
    </r>
    <r>
      <rPr>
        <b/>
        <vertAlign val="subscript"/>
        <sz val="12"/>
        <rFont val="Times New Roman"/>
        <family val="1"/>
      </rPr>
      <t>Sun</t>
    </r>
    <r>
      <rPr>
        <b/>
        <sz val="12"/>
        <rFont val="Times New Roman"/>
        <family val="1"/>
      </rPr>
      <t xml:space="preserve"> </t>
    </r>
  </si>
  <si>
    <r>
      <t>10</t>
    </r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M</t>
    </r>
    <r>
      <rPr>
        <b/>
        <vertAlign val="subscript"/>
        <sz val="12"/>
        <rFont val="Times New Roman"/>
        <family val="1"/>
      </rPr>
      <t>Sun</t>
    </r>
    <r>
      <rPr>
        <b/>
        <sz val="12"/>
        <rFont val="Times New Roman"/>
        <family val="1"/>
      </rPr>
      <t xml:space="preserve"> </t>
    </r>
  </si>
  <si>
    <r>
      <t>"density" (kg m</t>
    </r>
    <r>
      <rPr>
        <b/>
        <vertAlign val="superscript"/>
        <sz val="12"/>
        <rFont val="Symbol"/>
        <family val="1"/>
      </rPr>
      <t xml:space="preserve">-3 </t>
    </r>
    <r>
      <rPr>
        <b/>
        <sz val="12"/>
        <rFont val="Times New Roman"/>
        <family val="1"/>
      </rPr>
      <t xml:space="preserve">):   </t>
    </r>
  </si>
  <si>
    <r>
      <t>M</t>
    </r>
    <r>
      <rPr>
        <b/>
        <vertAlign val="subscript"/>
        <sz val="12"/>
        <rFont val="Times New Roman"/>
        <family val="1"/>
      </rPr>
      <t>Sun</t>
    </r>
    <r>
      <rPr>
        <b/>
        <sz val="12"/>
        <rFont val="Times New Roman"/>
        <family val="1"/>
      </rPr>
      <t xml:space="preserve"> </t>
    </r>
  </si>
  <si>
    <r>
      <t>Tide (m s</t>
    </r>
    <r>
      <rPr>
        <b/>
        <vertAlign val="superscript"/>
        <sz val="12"/>
        <rFont val="Symbol"/>
        <family val="1"/>
      </rPr>
      <t>-2</t>
    </r>
    <r>
      <rPr>
        <b/>
        <sz val="12"/>
        <rFont val="Times New Roman"/>
        <family val="1"/>
      </rPr>
      <t xml:space="preserve"> m</t>
    </r>
    <r>
      <rPr>
        <b/>
        <vertAlign val="superscript"/>
        <sz val="12"/>
        <rFont val="Symbol"/>
        <family val="1"/>
      </rPr>
      <t>-1</t>
    </r>
    <r>
      <rPr>
        <b/>
        <sz val="12"/>
        <rFont val="Times New Roman"/>
        <family val="1"/>
      </rPr>
      <t xml:space="preserve">):  </t>
    </r>
  </si>
  <si>
    <t>Note:</t>
  </si>
  <si>
    <t xml:space="preserve">"Tide" is radial tidal acceleration </t>
  </si>
  <si>
    <t xml:space="preserve">  per metre at the event horizon.</t>
  </si>
  <si>
    <r>
      <t>Constants</t>
    </r>
    <r>
      <rPr>
        <sz val="12"/>
        <rFont val="Times New Roman"/>
        <family val="1"/>
      </rPr>
      <t>:</t>
    </r>
  </si>
  <si>
    <t xml:space="preserve">1 solar luminosity = </t>
  </si>
  <si>
    <t>W</t>
  </si>
  <si>
    <t xml:space="preserve">1 solar radius = </t>
  </si>
  <si>
    <t>m</t>
  </si>
  <si>
    <r>
      <t>10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M</t>
    </r>
    <r>
      <rPr>
        <b/>
        <vertAlign val="subscript"/>
        <sz val="12"/>
        <rFont val="Times New Roman"/>
        <family val="1"/>
      </rPr>
      <t>Sun</t>
    </r>
    <r>
      <rPr>
        <b/>
        <sz val="12"/>
        <rFont val="Times New Roman"/>
        <family val="1"/>
      </rPr>
      <t xml:space="preserve"> </t>
    </r>
  </si>
  <si>
    <t xml:space="preserve">Planck mass = </t>
  </si>
  <si>
    <t xml:space="preserve">Planck length = </t>
  </si>
  <si>
    <t xml:space="preserve">Planck time = </t>
  </si>
  <si>
    <t>for 1 kg:</t>
  </si>
  <si>
    <t>for one solar mass:</t>
  </si>
  <si>
    <t>Mean density inside the black hole:</t>
  </si>
  <si>
    <t>Schwarzschild radius of the black hole (= radius of the event horizon):</t>
  </si>
  <si>
    <t>Lifetime of the black hole:</t>
  </si>
  <si>
    <t>Emitted power of the evaporating black hole (Hawking radiation only):</t>
  </si>
  <si>
    <r>
      <t xml:space="preserve">Blackbody temperature of a black hole of mass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(kg):</t>
    </r>
  </si>
  <si>
    <t xml:space="preserve">Note:  </t>
  </si>
  <si>
    <r>
      <t xml:space="preserve">Gravitational acceleration on Earth is   </t>
    </r>
    <r>
      <rPr>
        <i/>
        <sz val="12"/>
        <rFont val="Times New Roman"/>
        <family val="1"/>
      </rPr>
      <t>g</t>
    </r>
    <r>
      <rPr>
        <sz val="12"/>
        <rFont val="Times New Roman"/>
        <family val="1"/>
      </rPr>
      <t xml:space="preserve"> = 9.81 ms</t>
    </r>
    <r>
      <rPr>
        <vertAlign val="superscript"/>
        <sz val="12"/>
        <rFont val="Symbol"/>
        <family val="1"/>
      </rPr>
      <t>-2</t>
    </r>
    <r>
      <rPr>
        <sz val="12"/>
        <rFont val="Times New Roman"/>
        <family val="1"/>
      </rPr>
      <t xml:space="preserve"> </t>
    </r>
  </si>
  <si>
    <t>1 kt</t>
  </si>
  <si>
    <t>nK</t>
  </si>
  <si>
    <r>
      <t>M</t>
    </r>
    <r>
      <rPr>
        <b/>
        <vertAlign val="subscript"/>
        <sz val="12"/>
        <rFont val="Times New Roman"/>
        <family val="1"/>
      </rPr>
      <t>Earth</t>
    </r>
    <r>
      <rPr>
        <b/>
        <sz val="12"/>
        <rFont val="Times New Roman"/>
        <family val="1"/>
      </rPr>
      <t xml:space="preserve"> </t>
    </r>
  </si>
  <si>
    <r>
      <t xml:space="preserve">1 </t>
    </r>
    <r>
      <rPr>
        <b/>
        <i/>
        <sz val="12"/>
        <rFont val="Times New Roman"/>
        <family val="1"/>
      </rPr>
      <t>g</t>
    </r>
    <r>
      <rPr>
        <b/>
        <sz val="12"/>
        <rFont val="Times New Roman"/>
        <family val="1"/>
      </rPr>
      <t xml:space="preserve"> distance (m):</t>
    </r>
  </si>
  <si>
    <r>
      <t xml:space="preserve">1 </t>
    </r>
    <r>
      <rPr>
        <b/>
        <i/>
        <sz val="12"/>
        <rFont val="Times New Roman"/>
        <family val="1"/>
      </rPr>
      <t>g</t>
    </r>
    <r>
      <rPr>
        <b/>
        <sz val="12"/>
        <rFont val="Times New Roman"/>
        <family val="1"/>
      </rPr>
      <t xml:space="preserve"> distance (</t>
    </r>
    <r>
      <rPr>
        <b/>
        <i/>
        <sz val="12"/>
        <rFont val="Times New Roman"/>
        <family val="1"/>
      </rPr>
      <t>r</t>
    </r>
    <r>
      <rPr>
        <b/>
        <i/>
        <vertAlign val="subscript"/>
        <sz val="12"/>
        <rFont val="Times New Roman"/>
        <family val="1"/>
      </rPr>
      <t>s</t>
    </r>
    <r>
      <rPr>
        <b/>
        <sz val="12"/>
        <rFont val="Times New Roman"/>
        <family val="1"/>
      </rPr>
      <t>):</t>
    </r>
  </si>
  <si>
    <r>
      <t xml:space="preserve">1 </t>
    </r>
    <r>
      <rPr>
        <b/>
        <i/>
        <sz val="12"/>
        <rFont val="Times New Roman"/>
        <family val="1"/>
      </rPr>
      <t>g</t>
    </r>
    <r>
      <rPr>
        <b/>
        <sz val="12"/>
        <rFont val="Times New Roman"/>
        <family val="1"/>
      </rPr>
      <t xml:space="preserve"> tide dist. (</t>
    </r>
    <r>
      <rPr>
        <b/>
        <i/>
        <sz val="12"/>
        <rFont val="Times New Roman"/>
        <family val="1"/>
      </rPr>
      <t>r</t>
    </r>
    <r>
      <rPr>
        <b/>
        <i/>
        <vertAlign val="subscript"/>
        <sz val="12"/>
        <rFont val="Times New Roman"/>
        <family val="1"/>
      </rPr>
      <t>s</t>
    </r>
    <r>
      <rPr>
        <b/>
        <sz val="12"/>
        <rFont val="Times New Roman"/>
        <family val="1"/>
      </rPr>
      <t>):</t>
    </r>
  </si>
  <si>
    <r>
      <t xml:space="preserve">1 </t>
    </r>
    <r>
      <rPr>
        <b/>
        <i/>
        <sz val="12"/>
        <rFont val="Times New Roman"/>
        <family val="1"/>
      </rPr>
      <t>g</t>
    </r>
    <r>
      <rPr>
        <b/>
        <sz val="12"/>
        <rFont val="Times New Roman"/>
        <family val="1"/>
      </rPr>
      <t xml:space="preserve"> tide dist. (m</t>
    </r>
    <r>
      <rPr>
        <b/>
        <sz val="12"/>
        <rFont val="Times New Roman"/>
        <family val="1"/>
      </rPr>
      <t>):</t>
    </r>
  </si>
  <si>
    <r>
      <t xml:space="preserve">Approximate tidal acceleration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on radial length 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at distance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:</t>
    </r>
  </si>
  <si>
    <r>
      <t xml:space="preserve">Approximate tidal acceleration on radial length 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at the event horizon:</t>
    </r>
  </si>
  <si>
    <t xml:space="preserve">Planck constant </t>
  </si>
  <si>
    <t xml:space="preserve">Dirac constant </t>
  </si>
  <si>
    <t xml:space="preserve">electron mass = </t>
  </si>
  <si>
    <t xml:space="preserve">proton mass = </t>
  </si>
  <si>
    <r>
      <t xml:space="preserve">Chandrasekhar limit </t>
    </r>
    <r>
      <rPr>
        <i/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 </t>
    </r>
  </si>
  <si>
    <r>
      <t xml:space="preserve">Chandrasekhar limit </t>
    </r>
    <r>
      <rPr>
        <i/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 </t>
    </r>
  </si>
  <si>
    <r>
      <t>M</t>
    </r>
    <r>
      <rPr>
        <vertAlign val="subscript"/>
        <sz val="12"/>
        <rFont val="Times New Roman"/>
        <family val="1"/>
      </rPr>
      <t>Sun</t>
    </r>
    <r>
      <rPr>
        <sz val="12"/>
        <rFont val="Times New Roman"/>
        <family val="1"/>
      </rPr>
      <t xml:space="preserve">  </t>
    </r>
  </si>
  <si>
    <t>km</t>
  </si>
  <si>
    <t>The period of a circular orbit, as measured by a distant observer, is given precisely by</t>
  </si>
  <si>
    <t>Kepler's third law:</t>
  </si>
  <si>
    <t>Mass of black hole (as a multiple of solar mass):</t>
  </si>
  <si>
    <t>Radius of circular orbit</t>
  </si>
  <si>
    <t>Period (s)</t>
  </si>
  <si>
    <t>proper</t>
  </si>
  <si>
    <t>unstable</t>
  </si>
  <si>
    <t>Constants:</t>
  </si>
  <si>
    <r>
      <t>m s</t>
    </r>
    <r>
      <rPr>
        <vertAlign val="superscript"/>
        <sz val="12"/>
        <rFont val="Symbol"/>
        <family val="1"/>
      </rPr>
      <t>-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</t>
    </r>
  </si>
  <si>
    <r>
      <t>N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kg</t>
    </r>
    <r>
      <rPr>
        <vertAlign val="superscript"/>
        <sz val="12"/>
        <rFont val="Symbol"/>
        <family val="1"/>
      </rPr>
      <t>-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</si>
  <si>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GM = </t>
  </si>
  <si>
    <r>
      <t>N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kg</t>
    </r>
    <r>
      <rPr>
        <vertAlign val="superscript"/>
        <sz val="12"/>
        <rFont val="Symbol"/>
        <family val="1"/>
      </rPr>
      <t>-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</si>
  <si>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r>
      <t>r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 xml:space="preserve"> = </t>
    </r>
  </si>
  <si>
    <t>time dilation</t>
  </si>
  <si>
    <t>infinity</t>
  </si>
  <si>
    <r>
      <t>r</t>
    </r>
    <r>
      <rPr>
        <b/>
        <i/>
        <vertAlign val="subscript"/>
        <sz val="12"/>
        <rFont val="Times New Roman"/>
        <family val="1"/>
      </rPr>
      <t>s</t>
    </r>
    <r>
      <rPr>
        <b/>
        <i/>
        <sz val="12"/>
        <rFont val="Times New Roman"/>
        <family val="1"/>
      </rPr>
      <t xml:space="preserve"> </t>
    </r>
  </si>
  <si>
    <t>photon sph.</t>
  </si>
  <si>
    <r>
      <t xml:space="preserve">orbital </t>
    </r>
    <r>
      <rPr>
        <b/>
        <i/>
        <sz val="12"/>
        <rFont val="Symbol"/>
        <family val="1"/>
      </rPr>
      <t>b</t>
    </r>
    <r>
      <rPr>
        <b/>
        <sz val="12"/>
        <rFont val="Times New Roman"/>
        <family val="1"/>
      </rPr>
      <t xml:space="preserve"> </t>
    </r>
  </si>
  <si>
    <t xml:space="preserve">  observer on that orbit</t>
  </si>
  <si>
    <t>from infinity</t>
  </si>
  <si>
    <t>last stable</t>
  </si>
  <si>
    <r>
      <t xml:space="preserve">"orbital </t>
    </r>
    <r>
      <rPr>
        <i/>
        <sz val="12"/>
        <rFont val="Symbol"/>
        <family val="1"/>
      </rPr>
      <t>b</t>
    </r>
    <r>
      <rPr>
        <sz val="12"/>
        <rFont val="Times New Roman"/>
        <family val="1"/>
      </rPr>
      <t xml:space="preserve">" = </t>
    </r>
    <r>
      <rPr>
        <i/>
        <sz val="12"/>
        <rFont val="Times New Roman"/>
        <family val="1"/>
      </rPr>
      <t>v/c</t>
    </r>
    <r>
      <rPr>
        <sz val="12"/>
        <rFont val="Times New Roman"/>
        <family val="1"/>
      </rPr>
      <t xml:space="preserve"> is relative to a stationary</t>
    </r>
  </si>
  <si>
    <t>The proper time is shorter by a factor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</si>
</sst>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Symbol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Symbol"/>
      <family val="1"/>
    </font>
    <font>
      <u val="single"/>
      <sz val="12"/>
      <name val="Times New Roman"/>
      <family val="1"/>
    </font>
    <font>
      <sz val="12"/>
      <name val="Symbol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Symbol"/>
      <family val="1"/>
    </font>
    <font>
      <i/>
      <sz val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1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1" fontId="1" fillId="0" borderId="2" xfId="0" applyNumberFormat="1" applyFont="1" applyBorder="1" applyAlignment="1">
      <alignment/>
    </xf>
    <xf numFmtId="11" fontId="1" fillId="0" borderId="3" xfId="0" applyNumberFormat="1" applyFont="1" applyBorder="1" applyAlignment="1">
      <alignment/>
    </xf>
    <xf numFmtId="1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11" fontId="4" fillId="3" borderId="1" xfId="0" applyNumberFormat="1" applyFont="1" applyFill="1" applyBorder="1" applyAlignment="1" applyProtection="1">
      <alignment/>
      <protection locked="0"/>
    </xf>
    <xf numFmtId="11" fontId="4" fillId="2" borderId="7" xfId="0" applyNumberFormat="1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1" fontId="1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4" fillId="3" borderId="1" xfId="0" applyFont="1" applyFill="1" applyBorder="1" applyAlignment="1" applyProtection="1">
      <alignment/>
      <protection locked="0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1">
      <selection activeCell="B3" sqref="B3"/>
    </sheetView>
  </sheetViews>
  <sheetFormatPr defaultColWidth="9.140625" defaultRowHeight="12.75"/>
  <cols>
    <col min="1" max="1" width="18.7109375" style="1" customWidth="1"/>
    <col min="2" max="9" width="11.7109375" style="1" customWidth="1"/>
    <col min="10" max="16384" width="10.7109375" style="1" customWidth="1"/>
  </cols>
  <sheetData>
    <row r="2" spans="1:10" ht="19.5">
      <c r="A2" s="6" t="s">
        <v>0</v>
      </c>
      <c r="B2" s="7"/>
      <c r="C2" s="8" t="s">
        <v>21</v>
      </c>
      <c r="D2" s="9" t="s">
        <v>51</v>
      </c>
      <c r="E2" s="9" t="s">
        <v>22</v>
      </c>
      <c r="F2" s="9" t="s">
        <v>53</v>
      </c>
      <c r="G2" s="9" t="s">
        <v>28</v>
      </c>
      <c r="H2" s="9" t="s">
        <v>38</v>
      </c>
      <c r="I2" s="9" t="s">
        <v>25</v>
      </c>
      <c r="J2" s="9" t="s">
        <v>26</v>
      </c>
    </row>
    <row r="3" spans="1:10" ht="15.75">
      <c r="A3" s="16" t="s">
        <v>6</v>
      </c>
      <c r="B3" s="21">
        <v>1</v>
      </c>
      <c r="C3" s="12">
        <v>200000</v>
      </c>
      <c r="D3" s="13">
        <v>1000000</v>
      </c>
      <c r="E3" s="13">
        <v>10000000000</v>
      </c>
      <c r="F3" s="13">
        <v>5.976E+24</v>
      </c>
      <c r="G3" s="13">
        <f>$B$25</f>
        <v>1.99E+30</v>
      </c>
      <c r="H3" s="13">
        <f>1000*G3</f>
        <v>1.99E+33</v>
      </c>
      <c r="I3" s="13">
        <f>1000000*G3</f>
        <v>1.99E+36</v>
      </c>
      <c r="J3" s="13">
        <f>1000*I3</f>
        <v>1.9900000000000002E+39</v>
      </c>
    </row>
    <row r="4" ht="15.75">
      <c r="A4" s="2"/>
    </row>
    <row r="5" spans="1:10" ht="15.75">
      <c r="A5" s="23" t="s">
        <v>1</v>
      </c>
      <c r="B5" s="10">
        <f aca="true" t="shared" si="0" ref="B5:J5">$C$21*$C$18*$C$18*$C$18/(8*PI()*$C$22*$C$19*B$3)</f>
        <v>1.2269551439413904E+23</v>
      </c>
      <c r="C5" s="14">
        <f t="shared" si="0"/>
        <v>6.134775719706952E+17</v>
      </c>
      <c r="D5" s="14">
        <f t="shared" si="0"/>
        <v>1.2269551439413904E+17</v>
      </c>
      <c r="E5" s="14">
        <f t="shared" si="0"/>
        <v>12269551439413.904</v>
      </c>
      <c r="F5" s="14">
        <f t="shared" si="0"/>
        <v>0.020531377910665838</v>
      </c>
      <c r="G5" s="14">
        <f t="shared" si="0"/>
        <v>6.165603738398948E-08</v>
      </c>
      <c r="H5" s="14">
        <f t="shared" si="0"/>
        <v>6.165603738398948E-11</v>
      </c>
      <c r="I5" s="14">
        <f t="shared" si="0"/>
        <v>6.165603738398947E-14</v>
      </c>
      <c r="J5" s="26">
        <f t="shared" si="0"/>
        <v>6.165603738398946E-17</v>
      </c>
    </row>
    <row r="6" spans="1:10" ht="15.75">
      <c r="A6" s="23" t="s">
        <v>2</v>
      </c>
      <c r="B6" s="10">
        <f aca="true" t="shared" si="1" ref="B6:J6">$C$21*($C$18^6)/(15360*PI()*($C$19*B$3)^2)</f>
        <v>3.5619429616767105E+32</v>
      </c>
      <c r="C6" s="14">
        <f t="shared" si="1"/>
        <v>8.904857404191776E+21</v>
      </c>
      <c r="D6" s="14">
        <f t="shared" si="1"/>
        <v>3.561942961676711E+20</v>
      </c>
      <c r="E6" s="14">
        <f t="shared" si="1"/>
        <v>3561942961676.71</v>
      </c>
      <c r="F6" s="14">
        <f t="shared" si="1"/>
        <v>9.97391776408599E-18</v>
      </c>
      <c r="G6" s="14">
        <f t="shared" si="1"/>
        <v>8.994578322963335E-29</v>
      </c>
      <c r="H6" s="14">
        <f t="shared" si="1"/>
        <v>8.994578322963335E-35</v>
      </c>
      <c r="I6" s="14">
        <f t="shared" si="1"/>
        <v>8.994578322963335E-41</v>
      </c>
      <c r="J6" s="26">
        <f t="shared" si="1"/>
        <v>8.994578322963333E-47</v>
      </c>
    </row>
    <row r="7" spans="1:10" ht="15.75">
      <c r="A7" s="23" t="s">
        <v>3</v>
      </c>
      <c r="B7" s="10">
        <f aca="true" t="shared" si="2" ref="B7:J7">B$3*$C$18*$C$18/(3*B$6)</f>
        <v>8.410720295136779E-17</v>
      </c>
      <c r="C7" s="15">
        <f t="shared" si="2"/>
        <v>0.6728576236109425</v>
      </c>
      <c r="D7" s="15">
        <f t="shared" si="2"/>
        <v>84.1072029513678</v>
      </c>
      <c r="E7" s="15">
        <f t="shared" si="2"/>
        <v>84107202951367.83</v>
      </c>
      <c r="F7" s="15">
        <f t="shared" si="2"/>
        <v>1.7950020828227733E+58</v>
      </c>
      <c r="G7" s="15">
        <f t="shared" si="2"/>
        <v>6.628151394713463E+74</v>
      </c>
      <c r="H7" s="15">
        <f t="shared" si="2"/>
        <v>6.628151394713462E+83</v>
      </c>
      <c r="I7" s="15">
        <f t="shared" si="2"/>
        <v>6.628151394713462E+92</v>
      </c>
      <c r="J7" s="24">
        <f t="shared" si="2"/>
        <v>6.628151394713465E+101</v>
      </c>
    </row>
    <row r="8" spans="1:10" ht="15.75">
      <c r="A8" s="23" t="s">
        <v>4</v>
      </c>
      <c r="B8" s="11">
        <f aca="true" t="shared" si="3" ref="B8:J8">B$7/$B$24</f>
        <v>2.6651964329152975E-24</v>
      </c>
      <c r="C8" s="15">
        <f t="shared" si="3"/>
        <v>2.1321571463322383E-08</v>
      </c>
      <c r="D8" s="15">
        <f t="shared" si="3"/>
        <v>2.6651964329152975E-06</v>
      </c>
      <c r="E8" s="15">
        <f t="shared" si="3"/>
        <v>2665196.4329152987</v>
      </c>
      <c r="F8" s="15">
        <f t="shared" si="3"/>
        <v>5.688018362685291E+50</v>
      </c>
      <c r="G8" s="15">
        <f t="shared" si="3"/>
        <v>2.1003344344035865E+67</v>
      </c>
      <c r="H8" s="15">
        <f t="shared" si="3"/>
        <v>2.1003344344035864E+76</v>
      </c>
      <c r="I8" s="15">
        <f t="shared" si="3"/>
        <v>2.1003344344035865E+85</v>
      </c>
      <c r="J8" s="24">
        <f t="shared" si="3"/>
        <v>2.1003344344035873E+94</v>
      </c>
    </row>
    <row r="9" spans="1:10" ht="15.75">
      <c r="A9" s="23" t="s">
        <v>5</v>
      </c>
      <c r="B9" s="11">
        <f aca="true" t="shared" si="4" ref="B9:J9">2*$C$19*B$3/($C$18*$C$18)</f>
        <v>1.4851652948203698E-27</v>
      </c>
      <c r="C9" s="15">
        <f t="shared" si="4"/>
        <v>2.9703305896407395E-22</v>
      </c>
      <c r="D9" s="15">
        <f t="shared" si="4"/>
        <v>1.4851652948203697E-21</v>
      </c>
      <c r="E9" s="15">
        <f t="shared" si="4"/>
        <v>1.48516529482037E-17</v>
      </c>
      <c r="F9" s="15">
        <f t="shared" si="4"/>
        <v>0.00887534780184653</v>
      </c>
      <c r="G9" s="15">
        <f t="shared" si="4"/>
        <v>2955.4789366925356</v>
      </c>
      <c r="H9" s="15">
        <f t="shared" si="4"/>
        <v>2955478.936692536</v>
      </c>
      <c r="I9" s="15">
        <f t="shared" si="4"/>
        <v>2955478936.692536</v>
      </c>
      <c r="J9" s="24">
        <f t="shared" si="4"/>
        <v>2955478936692.536</v>
      </c>
    </row>
    <row r="10" spans="1:10" ht="15.75">
      <c r="A10" s="23" t="s">
        <v>54</v>
      </c>
      <c r="B10" s="10">
        <f>SQRT($C$19*B$3/9.80665)</f>
        <v>2.60875180985365E-06</v>
      </c>
      <c r="C10" s="24">
        <f aca="true" t="shared" si="5" ref="C10:J10">SQRT($C$19*C$3/9.80665)</f>
        <v>0.0011666692766516733</v>
      </c>
      <c r="D10" s="24">
        <f t="shared" si="5"/>
        <v>0.0026087518098536497</v>
      </c>
      <c r="E10" s="24">
        <f t="shared" si="5"/>
        <v>0.260875180985365</v>
      </c>
      <c r="F10" s="24">
        <f t="shared" si="5"/>
        <v>6377317.772258037</v>
      </c>
      <c r="G10" s="24">
        <f t="shared" si="5"/>
        <v>3680097301.8080974</v>
      </c>
      <c r="H10" s="24">
        <f t="shared" si="5"/>
        <v>116374894847.53676</v>
      </c>
      <c r="I10" s="24">
        <f t="shared" si="5"/>
        <v>3680097301808.0977</v>
      </c>
      <c r="J10" s="24">
        <f t="shared" si="5"/>
        <v>116374894847536.78</v>
      </c>
    </row>
    <row r="11" spans="1:10" ht="18.75">
      <c r="A11" s="23" t="s">
        <v>55</v>
      </c>
      <c r="B11" s="22">
        <f>B10/B9</f>
        <v>1.7565397056825094E+21</v>
      </c>
      <c r="C11" s="25">
        <f aca="true" t="shared" si="6" ref="C11:J11">C10/C9</f>
        <v>3.927742187083565E+18</v>
      </c>
      <c r="D11" s="25">
        <f t="shared" si="6"/>
        <v>1.7565397056825096E+18</v>
      </c>
      <c r="E11" s="25">
        <f t="shared" si="6"/>
        <v>17565397056825094</v>
      </c>
      <c r="F11" s="25">
        <f t="shared" si="6"/>
        <v>718542857.6591923</v>
      </c>
      <c r="G11" s="25">
        <f t="shared" si="6"/>
        <v>1245177.983209205</v>
      </c>
      <c r="H11" s="25">
        <f t="shared" si="6"/>
        <v>39375.98519235986</v>
      </c>
      <c r="I11" s="25">
        <f t="shared" si="6"/>
        <v>1245.177983209205</v>
      </c>
      <c r="J11" s="24">
        <f t="shared" si="6"/>
        <v>39.37598519235986</v>
      </c>
    </row>
    <row r="12" spans="1:10" ht="18">
      <c r="A12" s="23" t="s">
        <v>27</v>
      </c>
      <c r="B12" s="22">
        <f aca="true" t="shared" si="7" ref="B12:J12">3*($C$18^6)/(32*PI()*$C$19^3*B$3*B$3)</f>
        <v>7.287641735234468E+79</v>
      </c>
      <c r="C12" s="12">
        <f t="shared" si="7"/>
        <v>1.8219104338086172E+69</v>
      </c>
      <c r="D12" s="12">
        <f t="shared" si="7"/>
        <v>7.287641735234468E+67</v>
      </c>
      <c r="E12" s="12">
        <f t="shared" si="7"/>
        <v>7.287641735234468E+59</v>
      </c>
      <c r="F12" s="12">
        <f t="shared" si="7"/>
        <v>2.0406373752580792E+30</v>
      </c>
      <c r="G12" s="12">
        <f t="shared" si="7"/>
        <v>1.8402670981122871E+19</v>
      </c>
      <c r="H12" s="12">
        <f t="shared" si="7"/>
        <v>18402670981122.87</v>
      </c>
      <c r="I12" s="12">
        <f t="shared" si="7"/>
        <v>18402670.98112287</v>
      </c>
      <c r="J12" s="26">
        <f t="shared" si="7"/>
        <v>18.402670981122867</v>
      </c>
    </row>
    <row r="13" spans="1:10" ht="18">
      <c r="A13" s="23" t="s">
        <v>29</v>
      </c>
      <c r="B13" s="10">
        <f aca="true" t="shared" si="8" ref="B13:J13">($C$18/B$9)^2</f>
        <v>4.074664181212111E+70</v>
      </c>
      <c r="C13" s="15">
        <f t="shared" si="8"/>
        <v>1.0186660453030279E+60</v>
      </c>
      <c r="D13" s="15">
        <f t="shared" si="8"/>
        <v>4.0746641812121123E+58</v>
      </c>
      <c r="E13" s="15">
        <f t="shared" si="8"/>
        <v>4.07466418121211E+50</v>
      </c>
      <c r="F13" s="15">
        <f t="shared" si="8"/>
        <v>1.140960590804794E+21</v>
      </c>
      <c r="G13" s="15">
        <f t="shared" si="8"/>
        <v>10289296182.450222</v>
      </c>
      <c r="H13" s="15">
        <f t="shared" si="8"/>
        <v>10289.29618245022</v>
      </c>
      <c r="I13" s="15">
        <f t="shared" si="8"/>
        <v>0.010289296182450218</v>
      </c>
      <c r="J13" s="24">
        <f t="shared" si="8"/>
        <v>1.0289296182450217E-08</v>
      </c>
    </row>
    <row r="14" spans="1:10" ht="15.75">
      <c r="A14" s="23" t="s">
        <v>57</v>
      </c>
      <c r="B14" s="22">
        <f>(2*$C$19*B$3/9.80665)^(1/3)</f>
        <v>0.000238761981315621</v>
      </c>
      <c r="C14" s="25">
        <f aca="true" t="shared" si="9" ref="C14:J14">(2*$C$19*C$3/9.80665)^(1/3)</f>
        <v>0.013962885371554495</v>
      </c>
      <c r="D14" s="25">
        <f t="shared" si="9"/>
        <v>0.0238761981315621</v>
      </c>
      <c r="E14" s="25">
        <f t="shared" si="9"/>
        <v>0.5143970952071183</v>
      </c>
      <c r="F14" s="25">
        <f t="shared" si="9"/>
        <v>43328.006092593016</v>
      </c>
      <c r="G14" s="25">
        <f t="shared" si="9"/>
        <v>3003190.3948704363</v>
      </c>
      <c r="H14" s="25">
        <f t="shared" si="9"/>
        <v>30031903.948704343</v>
      </c>
      <c r="I14" s="25">
        <f t="shared" si="9"/>
        <v>300319039.4870438</v>
      </c>
      <c r="J14" s="24">
        <f t="shared" si="9"/>
        <v>3003190394.8704305</v>
      </c>
    </row>
    <row r="15" spans="1:10" ht="18.75">
      <c r="A15" s="23" t="s">
        <v>56</v>
      </c>
      <c r="B15" s="22">
        <f>B$14/B$9</f>
        <v>1.607645843518712E+23</v>
      </c>
      <c r="C15" s="25">
        <f>C$14/C$9</f>
        <v>4.7007849632129E+19</v>
      </c>
      <c r="D15" s="25">
        <f aca="true" t="shared" si="10" ref="D15:J15">D$14/D$9</f>
        <v>1.607645843518712E+19</v>
      </c>
      <c r="E15" s="25">
        <f t="shared" si="10"/>
        <v>34635679745622816</v>
      </c>
      <c r="F15" s="25">
        <f t="shared" si="10"/>
        <v>4881837.541462719</v>
      </c>
      <c r="G15" s="25">
        <f t="shared" si="10"/>
        <v>1016.1433930675528</v>
      </c>
      <c r="H15" s="25">
        <f t="shared" si="10"/>
        <v>10.161433930675521</v>
      </c>
      <c r="I15" s="25">
        <f>I$14/I$9</f>
        <v>0.10161433930675533</v>
      </c>
      <c r="J15" s="24">
        <f t="shared" si="10"/>
        <v>0.0010161433930675507</v>
      </c>
    </row>
    <row r="17" ht="15.75">
      <c r="A17" s="18" t="s">
        <v>33</v>
      </c>
    </row>
    <row r="18" spans="1:6" ht="18.75">
      <c r="A18" s="2" t="s">
        <v>7</v>
      </c>
      <c r="B18" s="5" t="s">
        <v>8</v>
      </c>
      <c r="C18" s="1">
        <v>299792458</v>
      </c>
      <c r="D18" s="1" t="s">
        <v>16</v>
      </c>
      <c r="F18" s="1" t="s">
        <v>30</v>
      </c>
    </row>
    <row r="19" spans="1:6" ht="18.75">
      <c r="A19" s="2" t="s">
        <v>9</v>
      </c>
      <c r="B19" s="5" t="s">
        <v>10</v>
      </c>
      <c r="C19" s="4">
        <v>6.674E-11</v>
      </c>
      <c r="D19" s="1" t="s">
        <v>17</v>
      </c>
      <c r="F19" s="1" t="s">
        <v>31</v>
      </c>
    </row>
    <row r="20" spans="1:6" ht="15.75">
      <c r="A20" s="2" t="s">
        <v>60</v>
      </c>
      <c r="B20" s="5" t="s">
        <v>11</v>
      </c>
      <c r="C20" s="4">
        <f>C21*2*PI()</f>
        <v>6.626071295762991E-34</v>
      </c>
      <c r="D20" s="1" t="s">
        <v>14</v>
      </c>
      <c r="F20" s="1" t="s">
        <v>32</v>
      </c>
    </row>
    <row r="21" spans="1:4" ht="15.75">
      <c r="A21" s="2" t="s">
        <v>61</v>
      </c>
      <c r="B21" s="5" t="s">
        <v>18</v>
      </c>
      <c r="C21" s="4">
        <v>1.054572E-34</v>
      </c>
      <c r="D21" s="1" t="s">
        <v>14</v>
      </c>
    </row>
    <row r="22" spans="1:4" ht="15.75">
      <c r="A22" s="2" t="s">
        <v>12</v>
      </c>
      <c r="B22" s="5" t="s">
        <v>13</v>
      </c>
      <c r="C22" s="4">
        <v>1.38065E-23</v>
      </c>
      <c r="D22" s="1" t="s">
        <v>15</v>
      </c>
    </row>
    <row r="24" spans="1:7" ht="15.75">
      <c r="A24" s="2" t="s">
        <v>19</v>
      </c>
      <c r="B24" s="1">
        <f>365.25*24*3600</f>
        <v>31557600</v>
      </c>
      <c r="C24" s="1" t="s">
        <v>20</v>
      </c>
      <c r="E24" s="2" t="s">
        <v>39</v>
      </c>
      <c r="F24" s="1">
        <f>SQRT($C$21*$C$18/$C$19)</f>
        <v>2.176483446309293E-08</v>
      </c>
      <c r="G24" s="1" t="s">
        <v>24</v>
      </c>
    </row>
    <row r="25" spans="1:7" ht="15.75">
      <c r="A25" s="2" t="s">
        <v>23</v>
      </c>
      <c r="B25" s="4">
        <v>1.99E+30</v>
      </c>
      <c r="C25" s="1" t="s">
        <v>24</v>
      </c>
      <c r="E25" s="2" t="s">
        <v>40</v>
      </c>
      <c r="F25" s="1">
        <f>$C$18*$F$26</f>
        <v>1.6162188396047976E-35</v>
      </c>
      <c r="G25" s="1" t="s">
        <v>37</v>
      </c>
    </row>
    <row r="26" spans="1:7" ht="15.75">
      <c r="A26" s="2" t="s">
        <v>34</v>
      </c>
      <c r="B26" s="4">
        <v>3.9E+26</v>
      </c>
      <c r="C26" s="1" t="s">
        <v>35</v>
      </c>
      <c r="E26" s="2" t="s">
        <v>41</v>
      </c>
      <c r="F26" s="1">
        <f>SQRT($C$19*$C$21/$C$18^5)</f>
        <v>5.391125748749816E-44</v>
      </c>
      <c r="G26" s="1" t="s">
        <v>20</v>
      </c>
    </row>
    <row r="27" spans="1:3" ht="15.75">
      <c r="A27" s="2" t="s">
        <v>36</v>
      </c>
      <c r="B27" s="4">
        <v>696000000</v>
      </c>
      <c r="C27" s="1" t="s">
        <v>37</v>
      </c>
    </row>
    <row r="30" spans="5:7" ht="15.75">
      <c r="E30" s="2" t="s">
        <v>62</v>
      </c>
      <c r="F30" s="4">
        <v>9.1066E-31</v>
      </c>
      <c r="G30" s="1" t="s">
        <v>24</v>
      </c>
    </row>
    <row r="31" spans="5:7" ht="15.75">
      <c r="E31" s="2" t="s">
        <v>63</v>
      </c>
      <c r="F31" s="4">
        <v>1.6726E-27</v>
      </c>
      <c r="G31" s="1" t="s">
        <v>24</v>
      </c>
    </row>
    <row r="33" spans="5:7" ht="18.75">
      <c r="E33" s="2" t="s">
        <v>64</v>
      </c>
      <c r="F33" s="19">
        <f>(C21*C18/C19)^(3/2)/(F31*F31*B25)</f>
        <v>1.851948237530616</v>
      </c>
      <c r="G33" s="1" t="s">
        <v>66</v>
      </c>
    </row>
    <row r="34" spans="5:7" ht="18.75">
      <c r="E34" s="2" t="s">
        <v>65</v>
      </c>
      <c r="F34" s="19">
        <f>SQRT((C21^3)/(C18*C19))/(1000*F30*F31)</f>
        <v>5026.463673356492</v>
      </c>
      <c r="G34" s="1" t="s">
        <v>67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  <headerFooter alignWithMargins="0">
    <oddHeader>&amp;L&amp;"Times New Roman,Bold"&amp;12Black Hole Parameters, &amp;"Times New Roman,Regular"for various masses&amp;C&amp;"Times New Roman,Bold"&amp;12 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C3" sqref="C3"/>
    </sheetView>
  </sheetViews>
  <sheetFormatPr defaultColWidth="9.140625" defaultRowHeight="12.75"/>
  <cols>
    <col min="1" max="9" width="10.7109375" style="1" customWidth="1"/>
    <col min="10" max="10" width="14.7109375" style="1" customWidth="1"/>
    <col min="11" max="16384" width="10.7109375" style="1" customWidth="1"/>
  </cols>
  <sheetData>
    <row r="1" ht="15.75">
      <c r="A1" s="1" t="s">
        <v>48</v>
      </c>
    </row>
    <row r="2" ht="15.75"/>
    <row r="3" ht="15.75"/>
    <row r="4" ht="15.75">
      <c r="J4" s="3" t="s">
        <v>42</v>
      </c>
    </row>
    <row r="5" spans="9:11" ht="15.75">
      <c r="I5" s="17" t="s">
        <v>1</v>
      </c>
      <c r="J5" s="19">
        <v>1.22695514394139</v>
      </c>
      <c r="K5" s="4">
        <v>1E+23</v>
      </c>
    </row>
    <row r="6" spans="9:11" ht="15.75">
      <c r="I6" s="16" t="s">
        <v>2</v>
      </c>
      <c r="J6" s="19">
        <v>3.56194296167671</v>
      </c>
      <c r="K6" s="4">
        <v>1E+32</v>
      </c>
    </row>
    <row r="7" spans="1:11" ht="15.75">
      <c r="A7" s="1" t="s">
        <v>47</v>
      </c>
      <c r="I7" s="16" t="s">
        <v>3</v>
      </c>
      <c r="J7" s="19">
        <v>8.41072029513678</v>
      </c>
      <c r="K7" s="4">
        <v>1E-17</v>
      </c>
    </row>
    <row r="8" spans="9:11" ht="15.75">
      <c r="I8" s="16" t="s">
        <v>4</v>
      </c>
      <c r="J8" s="19">
        <v>2.6651964329153</v>
      </c>
      <c r="K8" s="4">
        <v>1E-24</v>
      </c>
    </row>
    <row r="9" spans="9:11" ht="15.75">
      <c r="I9" s="16" t="s">
        <v>5</v>
      </c>
      <c r="J9" s="19">
        <v>1.48516529482037</v>
      </c>
      <c r="K9" s="4">
        <v>1E-27</v>
      </c>
    </row>
    <row r="10" spans="9:11" ht="18">
      <c r="I10" s="16" t="s">
        <v>27</v>
      </c>
      <c r="J10" s="19">
        <v>7.28764173523447</v>
      </c>
      <c r="K10" s="4">
        <v>1E+79</v>
      </c>
    </row>
    <row r="11" spans="9:11" ht="18">
      <c r="I11" s="16" t="s">
        <v>29</v>
      </c>
      <c r="J11" s="19">
        <v>4.07466418121211</v>
      </c>
      <c r="K11" s="4">
        <v>1E+70</v>
      </c>
    </row>
    <row r="12" spans="9:11" ht="15.75">
      <c r="I12" s="20"/>
      <c r="J12" s="19"/>
      <c r="K12" s="4"/>
    </row>
    <row r="13" ht="15.75">
      <c r="A13" s="1" t="s">
        <v>46</v>
      </c>
    </row>
    <row r="14" spans="9:11" ht="15.75">
      <c r="I14" s="2" t="s">
        <v>23</v>
      </c>
      <c r="J14" s="4">
        <v>1.99E+30</v>
      </c>
      <c r="K14" s="1" t="s">
        <v>24</v>
      </c>
    </row>
    <row r="15" spans="9:10" ht="15.75">
      <c r="I15" s="2"/>
      <c r="J15" s="4"/>
    </row>
    <row r="16" ht="15.75"/>
    <row r="17" ht="15.75">
      <c r="J17" s="1" t="s">
        <v>43</v>
      </c>
    </row>
    <row r="18" spans="1:11" ht="15.75">
      <c r="A18" s="1" t="s">
        <v>45</v>
      </c>
      <c r="I18" s="17" t="s">
        <v>1</v>
      </c>
      <c r="J18" s="19">
        <v>61.6560373839895</v>
      </c>
      <c r="K18" s="1" t="s">
        <v>52</v>
      </c>
    </row>
    <row r="19" spans="9:11" ht="15.75">
      <c r="I19" s="16" t="s">
        <v>2</v>
      </c>
      <c r="J19" s="19">
        <v>8.99457832296334</v>
      </c>
      <c r="K19" s="4">
        <v>1E-29</v>
      </c>
    </row>
    <row r="20" spans="9:11" ht="15.75">
      <c r="I20" s="16" t="s">
        <v>3</v>
      </c>
      <c r="J20" s="19">
        <v>6.62815139471346</v>
      </c>
      <c r="K20" s="4">
        <v>1E+74</v>
      </c>
    </row>
    <row r="21" spans="9:11" ht="15.75">
      <c r="I21" s="16" t="s">
        <v>4</v>
      </c>
      <c r="J21" s="19">
        <v>2.10033443440359</v>
      </c>
      <c r="K21" s="4">
        <v>1E+67</v>
      </c>
    </row>
    <row r="22" spans="9:10" ht="15.75">
      <c r="I22" s="16" t="s">
        <v>5</v>
      </c>
      <c r="J22" s="19">
        <v>2952.82192835868</v>
      </c>
    </row>
    <row r="23" spans="1:11" ht="18">
      <c r="A23" s="1" t="s">
        <v>44</v>
      </c>
      <c r="I23" s="16" t="s">
        <v>27</v>
      </c>
      <c r="J23" s="19">
        <v>1.84523929713326</v>
      </c>
      <c r="K23" s="4">
        <v>1E+19</v>
      </c>
    </row>
    <row r="24" spans="9:10" ht="18">
      <c r="I24" s="16" t="s">
        <v>29</v>
      </c>
      <c r="J24" s="19">
        <v>10307821543.169859</v>
      </c>
    </row>
    <row r="25" ht="15.75"/>
    <row r="26" ht="15.75"/>
    <row r="27" ht="15.75"/>
    <row r="29" ht="15.75">
      <c r="A29" s="1" t="s">
        <v>59</v>
      </c>
    </row>
    <row r="30" ht="15.75"/>
    <row r="31" ht="15.75"/>
    <row r="32" ht="15.75"/>
    <row r="33" ht="15.75"/>
    <row r="34" spans="1:2" ht="18.75">
      <c r="A34" s="2" t="s">
        <v>49</v>
      </c>
      <c r="B34" s="1" t="s">
        <v>50</v>
      </c>
    </row>
    <row r="35" ht="15.75">
      <c r="A35" s="1" t="s">
        <v>58</v>
      </c>
    </row>
    <row r="37" ht="15.75"/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portrait" r:id="rId9"/>
  <headerFooter alignWithMargins="0">
    <oddHeader>&amp;L&amp;"Times New Roman,Bold"&amp;12Black Hole Parameters&amp;C&amp;"Times New Roman,Bold"&amp;12 &amp;R&amp;"Lincoln,Regular"&amp;14Dr. G.H. George</oddHeader>
    <oddFooter>&amp;L&amp;F - &amp;A&amp;R&amp;D  &amp;T</oddFooter>
  </headerFooter>
  <legacyDrawing r:id="rId8"/>
  <oleObjects>
    <oleObject progId="Equation.DSMT4" shapeId="1289884" r:id="rId1"/>
    <oleObject progId="Equation.DSMT4" shapeId="1304884" r:id="rId2"/>
    <oleObject progId="Equation.DSMT4" shapeId="1329891" r:id="rId3"/>
    <oleObject progId="Equation.DSMT4" shapeId="1436636" r:id="rId4"/>
    <oleObject progId="Equation.DSMT4" shapeId="1445128" r:id="rId5"/>
    <oleObject progId="Equation.DSMT4" shapeId="1453256" r:id="rId6"/>
    <oleObject progId="Equation.DSMT4" shapeId="1509318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2">
      <pane xSplit="1" topLeftCell="B1" activePane="topRight" state="frozen"/>
      <selection pane="topLeft" activeCell="A1" sqref="A1"/>
      <selection pane="topRight" activeCell="E7" sqref="E7"/>
    </sheetView>
  </sheetViews>
  <sheetFormatPr defaultColWidth="9.140625" defaultRowHeight="12.75"/>
  <cols>
    <col min="1" max="1" width="12.7109375" style="1" customWidth="1"/>
    <col min="2" max="16384" width="10.7109375" style="1" customWidth="1"/>
  </cols>
  <sheetData>
    <row r="1" ht="15.75">
      <c r="A1" s="1" t="s">
        <v>68</v>
      </c>
    </row>
    <row r="2" ht="15.75">
      <c r="A2" s="1" t="s">
        <v>69</v>
      </c>
    </row>
    <row r="3" ht="15.75"/>
    <row r="4" ht="15.75"/>
    <row r="5" ht="15.75">
      <c r="A5" s="1" t="s">
        <v>90</v>
      </c>
    </row>
    <row r="6" ht="15.75"/>
    <row r="7" spans="1:6" ht="17.25">
      <c r="A7" s="1" t="s">
        <v>70</v>
      </c>
      <c r="E7" s="30">
        <v>1000000</v>
      </c>
      <c r="F7" s="27" t="s">
        <v>28</v>
      </c>
    </row>
    <row r="8" spans="1:10" ht="15.75">
      <c r="A8" s="32" t="s">
        <v>71</v>
      </c>
      <c r="F8" s="2" t="s">
        <v>88</v>
      </c>
      <c r="G8" s="3" t="s">
        <v>74</v>
      </c>
      <c r="H8" s="1" t="s">
        <v>87</v>
      </c>
      <c r="I8" s="3" t="s">
        <v>74</v>
      </c>
      <c r="J8" s="1" t="s">
        <v>84</v>
      </c>
    </row>
    <row r="9" spans="1:10" ht="18.75">
      <c r="A9" s="33" t="s">
        <v>83</v>
      </c>
      <c r="B9" s="31">
        <v>100</v>
      </c>
      <c r="C9" s="31">
        <v>20</v>
      </c>
      <c r="D9" s="31">
        <v>10</v>
      </c>
      <c r="E9" s="31">
        <v>5</v>
      </c>
      <c r="F9" s="31">
        <v>3</v>
      </c>
      <c r="G9" s="31">
        <v>2.5</v>
      </c>
      <c r="H9" s="31">
        <v>2</v>
      </c>
      <c r="I9" s="31">
        <v>1.75</v>
      </c>
      <c r="J9" s="31">
        <v>1.5</v>
      </c>
    </row>
    <row r="10" spans="1:10" ht="15.75">
      <c r="A10" s="34" t="s">
        <v>67</v>
      </c>
      <c r="B10" s="1">
        <f>B9*$H$18</f>
        <v>295547893.6692536</v>
      </c>
      <c r="C10" s="1">
        <f>C9*$H$18</f>
        <v>59109578.73385072</v>
      </c>
      <c r="D10" s="1">
        <f>D9*$H$18</f>
        <v>29554789.36692536</v>
      </c>
      <c r="E10" s="1">
        <f>E9*$H$18</f>
        <v>14777394.68346268</v>
      </c>
      <c r="F10" s="1">
        <f>F9*$H$18</f>
        <v>8866436.810077608</v>
      </c>
      <c r="G10" s="1">
        <f>G9*$H$18</f>
        <v>7388697.34173134</v>
      </c>
      <c r="H10" s="1">
        <f>H9*$H$18</f>
        <v>5910957.873385072</v>
      </c>
      <c r="I10" s="1">
        <f>I9*$H$18</f>
        <v>5172088.139211938</v>
      </c>
      <c r="J10" s="1">
        <f>J9*$H$18</f>
        <v>4433218.405038804</v>
      </c>
    </row>
    <row r="11" spans="1:10" ht="15.75">
      <c r="A11" s="35" t="s">
        <v>72</v>
      </c>
      <c r="B11" s="1">
        <f>2*PI()*SQRT((B10*1000)^3/$H$17)</f>
        <v>87599.58158732398</v>
      </c>
      <c r="C11" s="1">
        <f>2*PI()*SQRT((C10*1000)^3/$H$17)</f>
        <v>7835.144769191812</v>
      </c>
      <c r="D11" s="1">
        <f>2*PI()*SQRT((D10*1000)^3/$H$17)</f>
        <v>2770.1419989369188</v>
      </c>
      <c r="E11" s="1">
        <f>2*PI()*SQRT((E10*1000)^3/$H$17)</f>
        <v>979.3930961489765</v>
      </c>
      <c r="F11" s="1">
        <f>2*PI()*SQRT((F10*1000)^3/$H$17)</f>
        <v>455.1807780930608</v>
      </c>
      <c r="G11" s="1">
        <f>2*PI()*SQRT((G10*1000)^3/$H$17)</f>
        <v>346.26774986711484</v>
      </c>
      <c r="H11" s="1">
        <f>2*PI()*SQRT((H10*1000)^3/$H$17)</f>
        <v>247.76903267800407</v>
      </c>
      <c r="I11" s="1">
        <f>2*PI()*SQRT((I10*1000)^3/$H$17)</f>
        <v>202.7958693542005</v>
      </c>
      <c r="J11" s="1">
        <f>2*PI()*SQRT((J10*1000)^3/$H$17)</f>
        <v>160.9307074276862</v>
      </c>
    </row>
    <row r="12" spans="1:10" ht="15.75">
      <c r="A12" s="35" t="s">
        <v>73</v>
      </c>
      <c r="B12" s="1">
        <f>B11*SQRT(1-1.5/B9)</f>
        <v>86940.10233407893</v>
      </c>
      <c r="C12" s="1">
        <f>C11*SQRT(1-1.5/C9)</f>
        <v>7535.60094070999</v>
      </c>
      <c r="D12" s="1">
        <f>D11*SQRT(1-1.5/D9)</f>
        <v>2553.944731221311</v>
      </c>
      <c r="E12" s="1">
        <f>E11*SQRT(1-1.5/E9)</f>
        <v>819.4190538112931</v>
      </c>
      <c r="F12" s="1">
        <f>F11*SQRT(1-1.5/F9)</f>
        <v>321.8614148553724</v>
      </c>
      <c r="G12" s="1">
        <f>G11*SQRT(1-1.5/G9)</f>
        <v>218.99895396830993</v>
      </c>
      <c r="H12" s="1">
        <f>H11*SQRT(1-1.5/H9)</f>
        <v>123.88451633900203</v>
      </c>
      <c r="I12" s="1">
        <f>I11*SQRT(1-1.5/I9)</f>
        <v>76.64963388890851</v>
      </c>
      <c r="J12" s="1">
        <f>J11*SQRT(1-1.5/J9)</f>
        <v>0</v>
      </c>
    </row>
    <row r="13" spans="1:10" ht="15.75">
      <c r="A13" s="35" t="s">
        <v>81</v>
      </c>
      <c r="B13" s="1">
        <f>1/SQRT(1-1.5/B9)</f>
        <v>1.0075854437197567</v>
      </c>
      <c r="C13" s="1">
        <f>1/SQRT(1-1.5/C9)</f>
        <v>1.0397504898200727</v>
      </c>
      <c r="D13" s="1">
        <f>1/SQRT(1-1.5/D9)</f>
        <v>1.0846522890932808</v>
      </c>
      <c r="E13" s="1">
        <f>1/SQRT(1-1.5/E9)</f>
        <v>1.1952286093343936</v>
      </c>
      <c r="F13" s="1">
        <f>1/SQRT(1-1.5/F9)</f>
        <v>1.414213562373095</v>
      </c>
      <c r="G13" s="1">
        <f>1/SQRT(1-1.5/G9)</f>
        <v>1.5811388300841895</v>
      </c>
      <c r="H13" s="1">
        <f>1/SQRT(1-1.5/H9)</f>
        <v>2</v>
      </c>
      <c r="I13" s="1">
        <f>1/SQRT(1-1.5/I9)</f>
        <v>2.64575131106459</v>
      </c>
      <c r="J13" s="3" t="s">
        <v>82</v>
      </c>
    </row>
    <row r="14" spans="1:10" ht="15.75">
      <c r="A14" s="35" t="s">
        <v>85</v>
      </c>
      <c r="B14" s="1">
        <f>2000*PI()*B10/B11/$D$17</f>
        <v>0.07071067811865474</v>
      </c>
      <c r="C14" s="1">
        <f>1/SQRT(2*(C9-1))</f>
        <v>0.16222142113076254</v>
      </c>
      <c r="D14" s="1">
        <f aca="true" t="shared" si="0" ref="D14:J14">1/SQRT(2*(D9-1))</f>
        <v>0.23570226039551587</v>
      </c>
      <c r="E14" s="1">
        <f t="shared" si="0"/>
        <v>0.35355339059327373</v>
      </c>
      <c r="F14" s="1">
        <f t="shared" si="0"/>
        <v>0.5</v>
      </c>
      <c r="G14" s="1">
        <f t="shared" si="0"/>
        <v>0.5773502691896258</v>
      </c>
      <c r="H14" s="1">
        <f t="shared" si="0"/>
        <v>0.7071067811865475</v>
      </c>
      <c r="I14" s="1">
        <f t="shared" si="0"/>
        <v>0.8164965809277261</v>
      </c>
      <c r="J14" s="1">
        <f t="shared" si="0"/>
        <v>1</v>
      </c>
    </row>
    <row r="16" spans="1:3" ht="15.75">
      <c r="A16" s="18" t="s">
        <v>75</v>
      </c>
      <c r="C16" s="5"/>
    </row>
    <row r="17" spans="2:9" ht="18.75">
      <c r="B17" s="2" t="s">
        <v>7</v>
      </c>
      <c r="C17" s="5" t="s">
        <v>8</v>
      </c>
      <c r="D17" s="1">
        <v>299792458</v>
      </c>
      <c r="E17" s="1" t="s">
        <v>76</v>
      </c>
      <c r="G17" s="28" t="s">
        <v>78</v>
      </c>
      <c r="H17" s="1">
        <f>D18*E7*C24</f>
        <v>1.3281259999999998E+26</v>
      </c>
      <c r="I17" s="1" t="s">
        <v>79</v>
      </c>
    </row>
    <row r="18" spans="2:9" ht="20.25">
      <c r="B18" s="2" t="s">
        <v>9</v>
      </c>
      <c r="C18" s="5" t="s">
        <v>10</v>
      </c>
      <c r="D18" s="1">
        <v>6.674E-11</v>
      </c>
      <c r="E18" s="1" t="s">
        <v>77</v>
      </c>
      <c r="G18" s="28" t="s">
        <v>80</v>
      </c>
      <c r="H18" s="1">
        <f>2*H17/(1000*D17*D17)</f>
        <v>2955478.936692536</v>
      </c>
      <c r="I18" s="1" t="s">
        <v>67</v>
      </c>
    </row>
    <row r="19" spans="2:5" ht="15.75">
      <c r="B19" s="2" t="s">
        <v>60</v>
      </c>
      <c r="C19" s="5" t="s">
        <v>11</v>
      </c>
      <c r="D19" s="1">
        <v>6.626071295762991E-34</v>
      </c>
      <c r="E19" s="1" t="s">
        <v>14</v>
      </c>
    </row>
    <row r="20" spans="2:6" ht="15.75">
      <c r="B20" s="2" t="s">
        <v>61</v>
      </c>
      <c r="C20" s="5" t="s">
        <v>18</v>
      </c>
      <c r="D20" s="1">
        <v>1.054572E-34</v>
      </c>
      <c r="E20" s="1" t="s">
        <v>14</v>
      </c>
      <c r="F20" s="29" t="s">
        <v>89</v>
      </c>
    </row>
    <row r="21" spans="2:6" ht="15.75">
      <c r="B21" s="2" t="s">
        <v>12</v>
      </c>
      <c r="C21" s="5" t="s">
        <v>13</v>
      </c>
      <c r="D21" s="1">
        <v>1.38065E-23</v>
      </c>
      <c r="E21" s="1" t="s">
        <v>15</v>
      </c>
      <c r="F21" s="29" t="s">
        <v>86</v>
      </c>
    </row>
    <row r="22" ht="15.75"/>
    <row r="23" spans="2:4" ht="15.75">
      <c r="B23" s="2" t="s">
        <v>19</v>
      </c>
      <c r="C23" s="1">
        <v>31557600</v>
      </c>
      <c r="D23" s="1" t="s">
        <v>20</v>
      </c>
    </row>
    <row r="24" spans="2:4" ht="15.75">
      <c r="B24" s="2" t="s">
        <v>23</v>
      </c>
      <c r="C24" s="1">
        <v>1.99E+30</v>
      </c>
      <c r="D24" s="1" t="s">
        <v>24</v>
      </c>
    </row>
    <row r="25" spans="2:4" ht="15.75">
      <c r="B25" s="2" t="s">
        <v>34</v>
      </c>
      <c r="C25" s="1">
        <v>3.9E+26</v>
      </c>
      <c r="D25" s="1" t="s">
        <v>35</v>
      </c>
    </row>
    <row r="26" spans="2:4" ht="15.75">
      <c r="B26" s="2" t="s">
        <v>36</v>
      </c>
      <c r="C26" s="1">
        <v>696000000</v>
      </c>
      <c r="D26" s="1" t="s">
        <v>37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r:id="rId5"/>
  <headerFooter alignWithMargins="0">
    <oddHeader>&amp;L&amp;"Times New Roman,Bold"&amp;12Circular Orbits around Black Holes&amp;C&amp;"Times New Roman,Bold"&amp;12 &amp;R&amp;"Lincoln,Regular"&amp;14Dr. G.H. George</oddHeader>
    <oddFooter>&amp;L&amp;F - &amp;A&amp;R&amp;D  &amp;T</oddFooter>
  </headerFooter>
  <legacyDrawing r:id="rId4"/>
  <oleObjects>
    <oleObject progId="Equation.DSMT4" shapeId="538882" r:id="rId1"/>
    <oleObject progId="Equation.DSMT4" shapeId="547697" r:id="rId2"/>
    <oleObject progId="Equation.DSMT4" shapeId="11194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2005-08-03T17:07:37Z</cp:lastPrinted>
  <dcterms:created xsi:type="dcterms:W3CDTF">2005-02-15T12:13:19Z</dcterms:created>
  <dcterms:modified xsi:type="dcterms:W3CDTF">2005-08-03T17:12:15Z</dcterms:modified>
  <cp:category/>
  <cp:version/>
  <cp:contentType/>
  <cp:contentStatus/>
</cp:coreProperties>
</file>