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1580" windowHeight="9675"/>
  </bookViews>
  <sheets>
    <sheet name="Table" sheetId="1" r:id="rId1"/>
    <sheet name="Graph" sheetId="3" r:id="rId2"/>
    <sheet name="CI&amp;PI" sheetId="4" r:id="rId3"/>
  </sheets>
  <definedNames>
    <definedName name="_xlnm.Print_Area" localSheetId="0">Table!$A$1:$J$24</definedName>
  </definedNames>
  <calcPr calcId="145621"/>
</workbook>
</file>

<file path=xl/calcChain.xml><?xml version="1.0" encoding="utf-8"?>
<calcChain xmlns="http://schemas.openxmlformats.org/spreadsheetml/2006/main">
  <c r="I21" i="1" l="1"/>
  <c r="I22" i="1"/>
  <c r="I23" i="1"/>
  <c r="I20" i="1"/>
  <c r="K6" i="1"/>
  <c r="F4" i="1"/>
  <c r="D26" i="1"/>
  <c r="D27" i="1"/>
  <c r="D28" i="1"/>
  <c r="D29" i="1"/>
  <c r="D30" i="1"/>
  <c r="D43" i="1" s="1"/>
  <c r="F7" i="1" s="1"/>
  <c r="D31" i="1"/>
  <c r="D32" i="1"/>
  <c r="D33" i="1"/>
  <c r="D34" i="1"/>
  <c r="D35" i="1"/>
  <c r="D36" i="1"/>
  <c r="D37" i="1"/>
  <c r="D38" i="1"/>
  <c r="D39" i="1"/>
  <c r="D40" i="1"/>
  <c r="D41" i="1"/>
  <c r="B22" i="1"/>
  <c r="F5" i="1" s="1"/>
  <c r="H5" i="1" s="1"/>
  <c r="F32" i="1" s="1"/>
  <c r="C22" i="1"/>
  <c r="F6" i="1" s="1"/>
  <c r="B26" i="1"/>
  <c r="B27" i="1"/>
  <c r="B43" i="1" s="1"/>
  <c r="F8" i="1" s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K7" i="1"/>
  <c r="K8" i="1"/>
  <c r="K9" i="1"/>
  <c r="K10" i="1"/>
  <c r="K11" i="1"/>
  <c r="K12" i="1"/>
  <c r="K13" i="1"/>
  <c r="K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5" i="1"/>
  <c r="C26" i="1"/>
  <c r="C27" i="1"/>
  <c r="C28" i="1"/>
  <c r="C43" i="1" s="1"/>
  <c r="F9" i="1" s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H6" i="1" l="1"/>
  <c r="F10" i="1"/>
  <c r="F12" i="1"/>
  <c r="G17" i="1" s="1"/>
  <c r="F16" i="1"/>
  <c r="F11" i="1"/>
  <c r="H8" i="1" l="1"/>
  <c r="G15" i="1"/>
  <c r="G25" i="1"/>
  <c r="F17" i="1"/>
  <c r="H21" i="1"/>
  <c r="H20" i="1"/>
  <c r="H23" i="1"/>
  <c r="H22" i="1"/>
  <c r="M34" i="1" l="1"/>
  <c r="M35" i="1"/>
  <c r="M32" i="1"/>
  <c r="L37" i="1"/>
  <c r="L34" i="1"/>
  <c r="M29" i="1"/>
  <c r="H12" i="1"/>
  <c r="H15" i="1"/>
  <c r="I15" i="1" s="1"/>
  <c r="H11" i="1"/>
  <c r="F20" i="1"/>
  <c r="H9" i="1"/>
  <c r="L11" i="1" s="1"/>
  <c r="M11" i="1" s="1"/>
  <c r="N11" i="1" s="1"/>
  <c r="G16" i="1"/>
  <c r="H16" i="1" s="1"/>
  <c r="F19" i="1" s="1"/>
  <c r="G37" i="1" l="1"/>
  <c r="G32" i="1"/>
  <c r="G35" i="1"/>
  <c r="L5" i="1"/>
  <c r="M5" i="1" s="1"/>
  <c r="G38" i="1"/>
  <c r="L8" i="1"/>
  <c r="M8" i="1" s="1"/>
  <c r="N8" i="1" s="1"/>
  <c r="G28" i="1"/>
  <c r="L9" i="1"/>
  <c r="M9" i="1" s="1"/>
  <c r="N9" i="1" s="1"/>
  <c r="G33" i="1"/>
  <c r="L7" i="1"/>
  <c r="M7" i="1" s="1"/>
  <c r="N7" i="1" s="1"/>
  <c r="M30" i="1"/>
  <c r="L31" i="1"/>
  <c r="M38" i="1"/>
  <c r="L28" i="1"/>
  <c r="L33" i="1"/>
  <c r="M33" i="1"/>
  <c r="F23" i="1"/>
  <c r="G30" i="1"/>
  <c r="G29" i="1"/>
  <c r="G39" i="1"/>
  <c r="G31" i="1"/>
  <c r="G36" i="1"/>
  <c r="L6" i="1"/>
  <c r="M6" i="1" s="1"/>
  <c r="N6" i="1" s="1"/>
  <c r="L32" i="1"/>
  <c r="M39" i="1"/>
  <c r="L29" i="1"/>
  <c r="M28" i="1"/>
  <c r="L35" i="1"/>
  <c r="L39" i="1"/>
  <c r="L14" i="1"/>
  <c r="M14" i="1" s="1"/>
  <c r="N14" i="1" s="1"/>
  <c r="L12" i="1"/>
  <c r="M12" i="1" s="1"/>
  <c r="N12" i="1" s="1"/>
  <c r="L10" i="1"/>
  <c r="M10" i="1" s="1"/>
  <c r="N10" i="1" s="1"/>
  <c r="L13" i="1"/>
  <c r="M13" i="1" s="1"/>
  <c r="N13" i="1" s="1"/>
  <c r="G34" i="1"/>
  <c r="M31" i="1"/>
  <c r="M37" i="1"/>
  <c r="L30" i="1"/>
  <c r="L36" i="1"/>
  <c r="L38" i="1"/>
  <c r="M36" i="1"/>
  <c r="K39" i="1" l="1"/>
  <c r="I39" i="1"/>
  <c r="J39" i="1"/>
  <c r="H39" i="1"/>
  <c r="M22" i="1"/>
  <c r="N5" i="1"/>
  <c r="N22" i="1" s="1"/>
  <c r="J35" i="1"/>
  <c r="K35" i="1"/>
  <c r="I35" i="1"/>
  <c r="H35" i="1"/>
  <c r="I29" i="1"/>
  <c r="J29" i="1"/>
  <c r="H29" i="1"/>
  <c r="K29" i="1"/>
  <c r="I28" i="1"/>
  <c r="K28" i="1"/>
  <c r="J28" i="1"/>
  <c r="H28" i="1"/>
  <c r="J34" i="1"/>
  <c r="K34" i="1"/>
  <c r="H34" i="1"/>
  <c r="I34" i="1"/>
  <c r="I36" i="1"/>
  <c r="H36" i="1"/>
  <c r="J36" i="1"/>
  <c r="K36" i="1"/>
  <c r="K30" i="1"/>
  <c r="H30" i="1"/>
  <c r="J30" i="1"/>
  <c r="I30" i="1"/>
  <c r="I32" i="1"/>
  <c r="H32" i="1"/>
  <c r="K32" i="1"/>
  <c r="J32" i="1"/>
  <c r="I31" i="1"/>
  <c r="H31" i="1"/>
  <c r="K31" i="1"/>
  <c r="J31" i="1"/>
  <c r="J33" i="1"/>
  <c r="K33" i="1"/>
  <c r="I33" i="1"/>
  <c r="H33" i="1"/>
  <c r="K38" i="1"/>
  <c r="H38" i="1"/>
  <c r="I38" i="1"/>
  <c r="J38" i="1"/>
  <c r="J37" i="1"/>
  <c r="I37" i="1"/>
  <c r="K37" i="1"/>
  <c r="H37" i="1"/>
</calcChain>
</file>

<file path=xl/sharedStrings.xml><?xml version="1.0" encoding="utf-8"?>
<sst xmlns="http://schemas.openxmlformats.org/spreadsheetml/2006/main" count="66" uniqueCount="59">
  <si>
    <t xml:space="preserve">n = </t>
  </si>
  <si>
    <t xml:space="preserve">Sum = </t>
  </si>
  <si>
    <t>i</t>
  </si>
  <si>
    <t>Calculations:</t>
  </si>
  <si>
    <t>ANOVA Table:</t>
  </si>
  <si>
    <t>R</t>
  </si>
  <si>
    <t>SS</t>
  </si>
  <si>
    <t>d.f.</t>
  </si>
  <si>
    <t>MS</t>
  </si>
  <si>
    <t>E</t>
  </si>
  <si>
    <t>T</t>
  </si>
  <si>
    <t xml:space="preserve">r = </t>
  </si>
  <si>
    <t>f</t>
  </si>
  <si>
    <t>Predicted values</t>
  </si>
  <si>
    <t>Residuals</t>
  </si>
  <si>
    <t>x</t>
  </si>
  <si>
    <t>y(pred)</t>
  </si>
  <si>
    <t>CI(low)</t>
  </si>
  <si>
    <t>CI(hi)</t>
  </si>
  <si>
    <t>PI(low)</t>
  </si>
  <si>
    <t>PI(hi)</t>
  </si>
  <si>
    <t>CI width/2</t>
  </si>
  <si>
    <t>PI width/2</t>
  </si>
  <si>
    <t>Decision</t>
  </si>
  <si>
    <t xml:space="preserve">P-value = </t>
  </si>
  <si>
    <t>slope = 0</t>
  </si>
  <si>
    <t>slope &lt;&gt; 0</t>
  </si>
  <si>
    <t>95% confidence and prediction intervals:</t>
  </si>
  <si>
    <r>
      <t>x</t>
    </r>
    <r>
      <rPr>
        <i/>
        <vertAlign val="subscript"/>
        <sz val="12"/>
        <rFont val="Times New Roman"/>
        <family val="1"/>
      </rPr>
      <t>i</t>
    </r>
  </si>
  <si>
    <r>
      <t>y</t>
    </r>
    <r>
      <rPr>
        <i/>
        <vertAlign val="subscript"/>
        <sz val="12"/>
        <rFont val="Times New Roman"/>
        <family val="1"/>
      </rPr>
      <t>i</t>
    </r>
  </si>
  <si>
    <r>
      <t>Sum(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</si>
  <si>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y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</si>
  <si>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xy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</si>
  <si>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x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</si>
  <si>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y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= </t>
    </r>
  </si>
  <si>
    <r>
      <t>n*S</t>
    </r>
    <r>
      <rPr>
        <b/>
        <i/>
        <vertAlign val="subscript"/>
        <sz val="12"/>
        <rFont val="Times New Roman"/>
        <family val="1"/>
      </rPr>
      <t>xx</t>
    </r>
    <r>
      <rPr>
        <b/>
        <i/>
        <sz val="12"/>
        <rFont val="Times New Roman"/>
        <family val="1"/>
      </rPr>
      <t xml:space="preserve"> = </t>
    </r>
  </si>
  <si>
    <r>
      <t>n*S</t>
    </r>
    <r>
      <rPr>
        <b/>
        <i/>
        <vertAlign val="subscript"/>
        <sz val="12"/>
        <rFont val="Times New Roman"/>
        <family val="1"/>
      </rPr>
      <t>xy</t>
    </r>
    <r>
      <rPr>
        <b/>
        <i/>
        <sz val="12"/>
        <rFont val="Times New Roman"/>
        <family val="1"/>
      </rPr>
      <t xml:space="preserve"> = </t>
    </r>
  </si>
  <si>
    <r>
      <t>n*S</t>
    </r>
    <r>
      <rPr>
        <b/>
        <i/>
        <vertAlign val="subscript"/>
        <sz val="12"/>
        <rFont val="Times New Roman"/>
        <family val="1"/>
      </rPr>
      <t>yy</t>
    </r>
    <r>
      <rPr>
        <b/>
        <i/>
        <sz val="12"/>
        <rFont val="Times New Roman"/>
        <family val="1"/>
      </rPr>
      <t xml:space="preserve"> = </t>
    </r>
  </si>
  <si>
    <r>
      <t>x</t>
    </r>
    <r>
      <rPr>
        <b/>
        <sz val="12"/>
        <rFont val="Times New Roman"/>
        <family val="1"/>
      </rPr>
      <t xml:space="preserve">Bar = </t>
    </r>
  </si>
  <si>
    <r>
      <t>y</t>
    </r>
    <r>
      <rPr>
        <b/>
        <sz val="12"/>
        <rFont val="Times New Roman"/>
        <family val="1"/>
      </rPr>
      <t xml:space="preserve">Bar = </t>
    </r>
  </si>
  <si>
    <r>
      <t>b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= </t>
    </r>
  </si>
  <si>
    <r>
      <t>b</t>
    </r>
    <r>
      <rPr>
        <b/>
        <vertAlign val="subscript"/>
        <sz val="12"/>
        <rFont val="Times New Roman"/>
        <family val="1"/>
      </rPr>
      <t>0</t>
    </r>
    <r>
      <rPr>
        <b/>
        <sz val="12"/>
        <rFont val="Times New Roman"/>
        <family val="1"/>
      </rPr>
      <t xml:space="preserve"> = </t>
    </r>
  </si>
  <si>
    <r>
      <t>r</t>
    </r>
    <r>
      <rPr>
        <b/>
        <vertAlign val="superscript"/>
        <sz val="12"/>
        <rFont val="Times New Roman"/>
        <family val="1"/>
      </rPr>
      <t>2</t>
    </r>
    <r>
      <rPr>
        <b/>
        <i/>
        <sz val="12"/>
        <rFont val="Times New Roman"/>
        <family val="1"/>
      </rPr>
      <t xml:space="preserve"> = </t>
    </r>
  </si>
  <si>
    <r>
      <t>s</t>
    </r>
    <r>
      <rPr>
        <b/>
        <i/>
        <vertAlign val="subscript"/>
        <sz val="12"/>
        <rFont val="Times New Roman"/>
        <family val="1"/>
      </rPr>
      <t>b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</si>
  <si>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t>a</t>
  </si>
  <si>
    <r>
      <t>t</t>
    </r>
    <r>
      <rPr>
        <b/>
        <vertAlign val="subscript"/>
        <sz val="12"/>
        <rFont val="Times New Roman"/>
        <family val="1"/>
      </rPr>
      <t>crit</t>
    </r>
  </si>
  <si>
    <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</rPr>
      <t xml:space="preserve"> : </t>
    </r>
  </si>
  <si>
    <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: </t>
    </r>
  </si>
  <si>
    <r>
      <t>y*</t>
    </r>
    <r>
      <rPr>
        <i/>
        <vertAlign val="subscript"/>
        <sz val="12"/>
        <rFont val="Times New Roman"/>
        <family val="1"/>
      </rPr>
      <t>i</t>
    </r>
  </si>
  <si>
    <r>
      <t>e</t>
    </r>
    <r>
      <rPr>
        <i/>
        <vertAlign val="subscript"/>
        <sz val="12"/>
        <rFont val="Times New Roman"/>
        <family val="1"/>
      </rPr>
      <t>i</t>
    </r>
  </si>
  <si>
    <r>
      <t xml:space="preserve">Finding the line of best fit in the least squares sense,   </t>
    </r>
    <r>
      <rPr>
        <i/>
        <sz val="12"/>
        <rFont val="Times New Roman"/>
        <family val="1"/>
      </rPr>
      <t>y = b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</rPr>
      <t xml:space="preserve"> </t>
    </r>
    <r>
      <rPr>
        <i/>
        <sz val="12"/>
        <rFont val="Times New Roman"/>
        <family val="1"/>
      </rPr>
      <t>x + b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</rPr>
      <t xml:space="preserve"> .</t>
    </r>
  </si>
  <si>
    <r>
      <t>e</t>
    </r>
    <r>
      <rPr>
        <i/>
        <vertAlign val="subscript"/>
        <sz val="12"/>
        <rFont val="Times New Roman"/>
        <family val="1"/>
      </rPr>
      <t>i</t>
    </r>
    <r>
      <rPr>
        <i/>
        <vertAlign val="superscript"/>
        <sz val="12"/>
        <rFont val="Times New Roman"/>
        <family val="1"/>
      </rPr>
      <t>2</t>
    </r>
  </si>
  <si>
    <r>
      <t>t</t>
    </r>
    <r>
      <rPr>
        <vertAlign val="subscript"/>
        <sz val="12"/>
        <rFont val="Times New Roman"/>
        <family val="1"/>
      </rPr>
      <t>.025,</t>
    </r>
    <r>
      <rPr>
        <vertAlign val="subscript"/>
        <sz val="12"/>
        <rFont val="Symbol"/>
        <family val="1"/>
        <charset val="2"/>
      </rPr>
      <t>n</t>
    </r>
    <r>
      <rPr>
        <sz val="12"/>
        <rFont val="Times New Roman"/>
        <family val="1"/>
      </rPr>
      <t xml:space="preserve"> =</t>
    </r>
  </si>
  <si>
    <r>
      <t xml:space="preserve"> x</t>
    </r>
    <r>
      <rPr>
        <i/>
        <vertAlign val="subscript"/>
        <sz val="12"/>
        <rFont val="Times New Roman"/>
        <family val="1"/>
      </rPr>
      <t>i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 xml:space="preserve"> </t>
    </r>
  </si>
  <si>
    <r>
      <t xml:space="preserve"> y</t>
    </r>
    <r>
      <rPr>
        <i/>
        <vertAlign val="subscript"/>
        <sz val="12"/>
        <rFont val="Times New Roman"/>
        <family val="1"/>
      </rPr>
      <t>i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 xml:space="preserve"> </t>
    </r>
  </si>
  <si>
    <r>
      <t xml:space="preserve"> x</t>
    </r>
    <r>
      <rPr>
        <i/>
        <vertAlign val="subscript"/>
        <sz val="12"/>
        <rFont val="Times New Roman"/>
        <family val="1"/>
      </rPr>
      <t>i</t>
    </r>
    <r>
      <rPr>
        <i/>
        <sz val="12"/>
        <rFont val="Times New Roman"/>
        <family val="1"/>
      </rPr>
      <t>.y</t>
    </r>
    <r>
      <rPr>
        <i/>
        <vertAlign val="subscript"/>
        <sz val="12"/>
        <rFont val="Times New Roman"/>
        <family val="1"/>
      </rPr>
      <t>i</t>
    </r>
    <r>
      <rPr>
        <i/>
        <sz val="12"/>
        <rFont val="Times New Roman"/>
        <family val="1"/>
      </rPr>
      <t xml:space="preserve"> </t>
    </r>
  </si>
  <si>
    <t xml:space="preserve">Example 15.03 :  </t>
  </si>
  <si>
    <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</rPr>
      <t xml:space="preserve">  </t>
    </r>
  </si>
  <si>
    <r>
      <t>t</t>
    </r>
    <r>
      <rPr>
        <b/>
        <vertAlign val="subscript"/>
        <sz val="12"/>
        <rFont val="Times New Roman"/>
        <family val="1"/>
      </rPr>
      <t xml:space="preserve"> obs</t>
    </r>
    <r>
      <rPr>
        <b/>
        <i/>
        <sz val="12"/>
        <rFont val="Times New Roman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</si>
</sst>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2"/>
      <name val="Times New Roman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b/>
      <i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bscript"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sz val="12"/>
      <name val="Symbol"/>
      <family val="1"/>
      <charset val="2"/>
    </font>
    <font>
      <vertAlign val="subscript"/>
      <sz val="12"/>
      <name val="Times New Roman"/>
      <family val="1"/>
    </font>
    <font>
      <i/>
      <vertAlign val="superscript"/>
      <sz val="12"/>
      <name val="Times New Roman"/>
      <family val="1"/>
    </font>
    <font>
      <vertAlign val="subscript"/>
      <sz val="12"/>
      <name val="Symbol"/>
      <family val="1"/>
      <charset val="2"/>
    </font>
    <font>
      <sz val="12"/>
      <name val="ScriptC"/>
    </font>
    <font>
      <sz val="12"/>
      <color indexed="8"/>
      <name val="Times New Roman"/>
      <family val="1"/>
    </font>
    <font>
      <b/>
      <i/>
      <sz val="12"/>
      <name val="Symbol"/>
      <family val="1"/>
      <charset val="2"/>
    </font>
    <font>
      <sz val="12"/>
      <name val="Symbol"/>
      <family val="1"/>
      <charset val="2"/>
    </font>
    <font>
      <b/>
      <sz val="1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164" fontId="0" fillId="0" borderId="0" xfId="0" applyNumberForma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164" fontId="0" fillId="0" borderId="4" xfId="0" applyNumberFormat="1" applyBorder="1"/>
    <xf numFmtId="0" fontId="4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2" borderId="7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right"/>
    </xf>
    <xf numFmtId="0" fontId="1" fillId="3" borderId="0" xfId="0" applyFont="1" applyFill="1" applyBorder="1"/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right"/>
    </xf>
    <xf numFmtId="0" fontId="0" fillId="0" borderId="0" xfId="0" quotePrefix="1" applyAlignment="1">
      <alignment horizontal="center"/>
    </xf>
    <xf numFmtId="0" fontId="14" fillId="0" borderId="0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0" fillId="5" borderId="8" xfId="0" applyFont="1" applyFill="1" applyBorder="1"/>
    <xf numFmtId="0" fontId="17" fillId="0" borderId="0" xfId="0" applyFont="1"/>
    <xf numFmtId="0" fontId="10" fillId="2" borderId="8" xfId="0" applyFont="1" applyFill="1" applyBorder="1"/>
    <xf numFmtId="0" fontId="6" fillId="3" borderId="7" xfId="0" applyFont="1" applyFill="1" applyBorder="1" applyAlignment="1">
      <alignment horizontal="right" vertical="center"/>
    </xf>
    <xf numFmtId="0" fontId="10" fillId="3" borderId="8" xfId="0" applyFont="1" applyFill="1" applyBorder="1"/>
    <xf numFmtId="0" fontId="17" fillId="4" borderId="2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Example 3</a:t>
            </a:r>
          </a:p>
        </c:rich>
      </c:tx>
      <c:layout>
        <c:manualLayout>
          <c:xMode val="edge"/>
          <c:yMode val="edge"/>
          <c:x val="0.38724373576309795"/>
          <c:y val="3.1441202475685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0683371298406"/>
          <c:y val="0.24628862972268989"/>
          <c:w val="0.82232346241457854"/>
          <c:h val="0.518778177500985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forward val="1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Table!$B$5:$B$14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xVal>
          <c:yVal>
            <c:numRef>
              <c:f>Table!$C$5:$C$14</c:f>
              <c:numCache>
                <c:formatCode>General</c:formatCode>
                <c:ptCount val="10"/>
                <c:pt idx="0">
                  <c:v>6.1</c:v>
                </c:pt>
                <c:pt idx="1">
                  <c:v>5.3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4.4000000000000004</c:v>
                </c:pt>
                <c:pt idx="5">
                  <c:v>3.4</c:v>
                </c:pt>
                <c:pt idx="6">
                  <c:v>2.6</c:v>
                </c:pt>
                <c:pt idx="7">
                  <c:v>3.1</c:v>
                </c:pt>
                <c:pt idx="8">
                  <c:v>1.8</c:v>
                </c:pt>
                <c:pt idx="9">
                  <c:v>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73536"/>
        <c:axId val="63479808"/>
      </c:scatterChart>
      <c:valAx>
        <c:axId val="6347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89749430523917995"/>
              <c:y val="0.82008869580957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3479808"/>
        <c:crosses val="autoZero"/>
        <c:crossBetween val="midCat"/>
      </c:valAx>
      <c:valAx>
        <c:axId val="6347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y</a:t>
                </a:r>
              </a:p>
            </c:rich>
          </c:tx>
          <c:layout>
            <c:manualLayout>
              <c:xMode val="edge"/>
              <c:yMode val="edge"/>
              <c:x val="5.4669703872437359E-2"/>
              <c:y val="0.10218369918614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3473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Simple Linear Regression (Example 3)</a:t>
            </a:r>
          </a:p>
        </c:rich>
      </c:tx>
      <c:layout>
        <c:manualLayout>
          <c:xMode val="edge"/>
          <c:yMode val="edge"/>
          <c:x val="0.30846325167037864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452115812917596E-2"/>
          <c:y val="0.13747954173486088"/>
          <c:w val="0.92650334075723828"/>
          <c:h val="0.729950900163666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Table!$B$5:$B$14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xVal>
          <c:yVal>
            <c:numRef>
              <c:f>Table!$C$5:$C$14</c:f>
              <c:numCache>
                <c:formatCode>General</c:formatCode>
                <c:ptCount val="10"/>
                <c:pt idx="0">
                  <c:v>6.1</c:v>
                </c:pt>
                <c:pt idx="1">
                  <c:v>5.3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4.4000000000000004</c:v>
                </c:pt>
                <c:pt idx="5">
                  <c:v>3.4</c:v>
                </c:pt>
                <c:pt idx="6">
                  <c:v>2.6</c:v>
                </c:pt>
                <c:pt idx="7">
                  <c:v>3.1</c:v>
                </c:pt>
                <c:pt idx="8">
                  <c:v>1.8</c:v>
                </c:pt>
                <c:pt idx="9">
                  <c:v>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11104"/>
        <c:axId val="63447424"/>
      </c:scatterChart>
      <c:valAx>
        <c:axId val="13691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 </a:t>
                </a:r>
              </a:p>
            </c:rich>
          </c:tx>
          <c:layout>
            <c:manualLayout>
              <c:xMode val="edge"/>
              <c:yMode val="edge"/>
              <c:x val="0.91202672605790647"/>
              <c:y val="0.91489361702127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3447424"/>
        <c:crosses val="autoZero"/>
        <c:crossBetween val="midCat"/>
        <c:majorUnit val="1"/>
      </c:valAx>
      <c:valAx>
        <c:axId val="6344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y </a:t>
                </a:r>
              </a:p>
            </c:rich>
          </c:tx>
          <c:layout>
            <c:manualLayout>
              <c:xMode val="edge"/>
              <c:yMode val="edge"/>
              <c:x val="2.8953229398663696E-2"/>
              <c:y val="5.4009819967266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6911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95% CI and PI for Example 3</a:t>
            </a:r>
          </a:p>
        </c:rich>
      </c:tx>
      <c:layout>
        <c:manualLayout>
          <c:xMode val="edge"/>
          <c:yMode val="edge"/>
          <c:x val="0.35005574136008921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076923076927E-2"/>
          <c:y val="0.13747954173486088"/>
          <c:w val="0.78372352285395763"/>
          <c:h val="0.7725040916530278"/>
        </c:manualLayout>
      </c:layout>
      <c:lineChart>
        <c:grouping val="standard"/>
        <c:varyColors val="0"/>
        <c:ser>
          <c:idx val="5"/>
          <c:order val="0"/>
          <c:tx>
            <c:strRef>
              <c:f>Table!$K$27</c:f>
              <c:strCache>
                <c:ptCount val="1"/>
                <c:pt idx="0">
                  <c:v>PI(hi)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(Table!$F$28:$F$31,Table!$F$33:$F$39)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(Table!$K$28:$K$31,Table!$K$33:$K$39)</c:f>
              <c:numCache>
                <c:formatCode>General</c:formatCode>
                <c:ptCount val="11"/>
                <c:pt idx="0">
                  <c:v>6.9793639997896388</c:v>
                </c:pt>
                <c:pt idx="1">
                  <c:v>6.3958669750289712</c:v>
                </c:pt>
                <c:pt idx="2">
                  <c:v>5.8318682832058881</c:v>
                </c:pt>
                <c:pt idx="3">
                  <c:v>5.2889003813743551</c:v>
                </c:pt>
                <c:pt idx="4">
                  <c:v>4.7676529852552409</c:v>
                </c:pt>
                <c:pt idx="5">
                  <c:v>4.2678259983995455</c:v>
                </c:pt>
                <c:pt idx="6">
                  <c:v>3.7881947032910452</c:v>
                </c:pt>
                <c:pt idx="7">
                  <c:v>3.3268567104162221</c:v>
                </c:pt>
                <c:pt idx="8">
                  <c:v>2.8815557262267042</c:v>
                </c:pt>
                <c:pt idx="9">
                  <c:v>2.449974298974813</c:v>
                </c:pt>
                <c:pt idx="10">
                  <c:v>2.0299368781012834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Table!$I$27</c:f>
              <c:strCache>
                <c:ptCount val="1"/>
                <c:pt idx="0">
                  <c:v>CI(hi)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(Table!$F$28:$F$31,Table!$F$33:$F$39)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(Table!$I$28:$I$31,Table!$I$33:$I$39)</c:f>
              <c:numCache>
                <c:formatCode>General</c:formatCode>
                <c:ptCount val="11"/>
                <c:pt idx="0">
                  <c:v>6.1838264926276221</c:v>
                </c:pt>
                <c:pt idx="1">
                  <c:v>5.5267493399484247</c:v>
                </c:pt>
                <c:pt idx="2">
                  <c:v>4.8995116499575184</c:v>
                </c:pt>
                <c:pt idx="3">
                  <c:v>4.3239633996445166</c:v>
                </c:pt>
                <c:pt idx="4">
                  <c:v>3.8172949096805651</c:v>
                </c:pt>
                <c:pt idx="5">
                  <c:v>3.3712032028040486</c:v>
                </c:pt>
                <c:pt idx="6">
                  <c:v>2.9629230354936045</c:v>
                </c:pt>
                <c:pt idx="7">
                  <c:v>2.5752834610005388</c:v>
                </c:pt>
                <c:pt idx="8">
                  <c:v>2.1990232999150354</c:v>
                </c:pt>
                <c:pt idx="9">
                  <c:v>1.8294096349017488</c:v>
                </c:pt>
                <c:pt idx="10">
                  <c:v>1.4639276928751459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Table!$G$27</c:f>
              <c:strCache>
                <c:ptCount val="1"/>
                <c:pt idx="0">
                  <c:v>y(pred)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(Table!$F$28:$F$31,Table!$F$33:$F$39)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(Table!$G$28:$G$31,Table!$G$33:$G$39)</c:f>
              <c:numCache>
                <c:formatCode>General</c:formatCode>
                <c:ptCount val="11"/>
                <c:pt idx="0">
                  <c:v>5.4888888888888898</c:v>
                </c:pt>
                <c:pt idx="1">
                  <c:v>4.9611111111111121</c:v>
                </c:pt>
                <c:pt idx="2">
                  <c:v>4.4333333333333336</c:v>
                </c:pt>
                <c:pt idx="3">
                  <c:v>3.9055555555555559</c:v>
                </c:pt>
                <c:pt idx="4">
                  <c:v>3.3777777777777778</c:v>
                </c:pt>
                <c:pt idx="5">
                  <c:v>2.8499999999999996</c:v>
                </c:pt>
                <c:pt idx="6">
                  <c:v>2.322222222222222</c:v>
                </c:pt>
                <c:pt idx="7">
                  <c:v>1.7944444444444438</c:v>
                </c:pt>
                <c:pt idx="8">
                  <c:v>1.2666666666666657</c:v>
                </c:pt>
                <c:pt idx="9">
                  <c:v>0.73888888888888804</c:v>
                </c:pt>
                <c:pt idx="10">
                  <c:v>0.21111111111110947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Table!$H$27</c:f>
              <c:strCache>
                <c:ptCount val="1"/>
                <c:pt idx="0">
                  <c:v>CI(low)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(Table!$F$28:$F$31,Table!$F$33:$F$39)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(Table!$H$28:$H$31,Table!$H$33:$H$39)</c:f>
              <c:numCache>
                <c:formatCode>General</c:formatCode>
                <c:ptCount val="11"/>
                <c:pt idx="0">
                  <c:v>4.7939512851501576</c:v>
                </c:pt>
                <c:pt idx="1">
                  <c:v>4.3954728822737996</c:v>
                </c:pt>
                <c:pt idx="2">
                  <c:v>3.9671550167091487</c:v>
                </c:pt>
                <c:pt idx="3">
                  <c:v>3.4871477114665947</c:v>
                </c:pt>
                <c:pt idx="4">
                  <c:v>2.9382606458749905</c:v>
                </c:pt>
                <c:pt idx="5">
                  <c:v>2.3287967971959507</c:v>
                </c:pt>
                <c:pt idx="6">
                  <c:v>1.6815214089508395</c:v>
                </c:pt>
                <c:pt idx="7">
                  <c:v>1.0136054278883488</c:v>
                </c:pt>
                <c:pt idx="8">
                  <c:v>0.33431003341829602</c:v>
                </c:pt>
                <c:pt idx="9">
                  <c:v>-0.35163185712397271</c:v>
                </c:pt>
                <c:pt idx="10">
                  <c:v>-1.041705470652927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Table!$J$27</c:f>
              <c:strCache>
                <c:ptCount val="1"/>
                <c:pt idx="0">
                  <c:v>PI(low)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(Table!$F$28:$F$31,Table!$F$33:$F$39)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(Table!$J$28:$J$31,Table!$J$33:$J$39)</c:f>
              <c:numCache>
                <c:formatCode>General</c:formatCode>
                <c:ptCount val="11"/>
                <c:pt idx="0">
                  <c:v>3.9984137779881408</c:v>
                </c:pt>
                <c:pt idx="1">
                  <c:v>3.5263552471932531</c:v>
                </c:pt>
                <c:pt idx="2">
                  <c:v>3.034798383460779</c:v>
                </c:pt>
                <c:pt idx="3">
                  <c:v>2.5222107297367566</c:v>
                </c:pt>
                <c:pt idx="4">
                  <c:v>1.9879025703003141</c:v>
                </c:pt>
                <c:pt idx="5">
                  <c:v>1.4321740016004538</c:v>
                </c:pt>
                <c:pt idx="6">
                  <c:v>0.85624974115339869</c:v>
                </c:pt>
                <c:pt idx="7">
                  <c:v>0.26203217847266536</c:v>
                </c:pt>
                <c:pt idx="8">
                  <c:v>-0.34822239289337276</c:v>
                </c:pt>
                <c:pt idx="9">
                  <c:v>-0.9721965211970367</c:v>
                </c:pt>
                <c:pt idx="10">
                  <c:v>-1.6077146558790645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30432"/>
        <c:axId val="67332352"/>
      </c:lineChart>
      <c:catAx>
        <c:axId val="67330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6153846153846156"/>
              <c:y val="0.93289689034369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3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3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y</a:t>
                </a:r>
              </a:p>
            </c:rich>
          </c:tx>
          <c:layout>
            <c:manualLayout>
              <c:xMode val="edge"/>
              <c:yMode val="edge"/>
              <c:x val="3.2329988851727984E-2"/>
              <c:y val="0.50081833060556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30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71348940914163"/>
          <c:y val="0.42553191489361702"/>
          <c:w val="0.11928651059085837"/>
          <c:h val="0.19967266775777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/>
  </sheetViews>
  <sheetProtection content="1" objects="1"/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&amp;L&amp;"Times New Roman,Bold"ENGI 4421&amp;R&amp;"Lincoln,Regular"&amp;14Dr. G.H. George</oddHeader>
    <oddFooter>&amp;L&amp;F - &amp;A&amp;R&amp;D  &amp;T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/>
  </sheetViews>
  <sheetProtection content="1" objects="1"/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&amp;L&amp;"Times New Roman,Bold"ENGI 4421&amp;R&amp;"Lincoln,Regular"&amp;14Dr. G.H. George</oddHeader>
    <oddFooter>&amp;L&amp;F - &amp;A&amp;R&amp;D  &amp;T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228600</xdr:rowOff>
    </xdr:from>
    <xdr:to>
      <xdr:col>20</xdr:col>
      <xdr:colOff>123825</xdr:colOff>
      <xdr:row>18</xdr:row>
      <xdr:rowOff>95250</xdr:rowOff>
    </xdr:to>
    <xdr:graphicFrame macro="">
      <xdr:nvGraphicFramePr>
        <xdr:cNvPr id="10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454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4066" cy="58559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2" zoomScaleNormal="100" workbookViewId="0">
      <selection activeCell="B5" sqref="B5"/>
    </sheetView>
  </sheetViews>
  <sheetFormatPr defaultRowHeight="15.75" x14ac:dyDescent="0.25"/>
  <cols>
    <col min="1" max="1" width="6.375" customWidth="1"/>
    <col min="2" max="3" width="6.625" customWidth="1"/>
    <col min="4" max="4" width="7.625" customWidth="1"/>
    <col min="5" max="5" width="12.625" customWidth="1"/>
    <col min="7" max="7" width="12" customWidth="1"/>
    <col min="13" max="13" width="10.625" customWidth="1"/>
  </cols>
  <sheetData>
    <row r="1" spans="1:14" x14ac:dyDescent="0.25">
      <c r="B1" t="s">
        <v>56</v>
      </c>
    </row>
    <row r="2" spans="1:14" ht="18.75" x14ac:dyDescent="0.35">
      <c r="C2" t="s">
        <v>50</v>
      </c>
    </row>
    <row r="3" spans="1:14" x14ac:dyDescent="0.25">
      <c r="A3" s="2"/>
      <c r="B3" s="2"/>
      <c r="C3" s="2"/>
      <c r="E3" s="2"/>
      <c r="F3" s="2"/>
      <c r="G3" s="2"/>
      <c r="H3" s="2"/>
      <c r="L3" s="7" t="s">
        <v>13</v>
      </c>
      <c r="M3" s="10" t="s">
        <v>14</v>
      </c>
    </row>
    <row r="4" spans="1:14" ht="20.25" x14ac:dyDescent="0.35">
      <c r="A4" s="21" t="s">
        <v>2</v>
      </c>
      <c r="B4" s="16" t="s">
        <v>28</v>
      </c>
      <c r="C4" s="16" t="s">
        <v>29</v>
      </c>
      <c r="E4" s="17" t="s">
        <v>0</v>
      </c>
      <c r="F4" s="38">
        <f>COUNT(B5:B20)</f>
        <v>10</v>
      </c>
      <c r="K4" s="19" t="s">
        <v>28</v>
      </c>
      <c r="L4" s="19" t="s">
        <v>48</v>
      </c>
      <c r="M4" s="15" t="s">
        <v>49</v>
      </c>
      <c r="N4" s="15" t="s">
        <v>51</v>
      </c>
    </row>
    <row r="5" spans="1:14" x14ac:dyDescent="0.25">
      <c r="A5" s="4">
        <v>1</v>
      </c>
      <c r="B5" s="42">
        <v>0</v>
      </c>
      <c r="C5" s="42">
        <v>6.1</v>
      </c>
      <c r="E5" s="1" t="s">
        <v>30</v>
      </c>
      <c r="F5" s="38">
        <f>B22</f>
        <v>16</v>
      </c>
      <c r="G5" s="17" t="s">
        <v>38</v>
      </c>
      <c r="H5">
        <f>F5/F4</f>
        <v>1.6</v>
      </c>
      <c r="K5">
        <f>IF(B5="","",B5)</f>
        <v>0</v>
      </c>
      <c r="L5">
        <f>IF(B5="","",H$8*K5+H$9)</f>
        <v>5.4888888888888898</v>
      </c>
      <c r="M5" s="20">
        <f>IF(B5="","",C5-L5)</f>
        <v>0.61111111111110983</v>
      </c>
      <c r="N5" s="11">
        <f>IF(B5="","",M5*M5)</f>
        <v>0.37345679012345523</v>
      </c>
    </row>
    <row r="6" spans="1:14" x14ac:dyDescent="0.25">
      <c r="A6" s="4">
        <v>2</v>
      </c>
      <c r="B6" s="42">
        <v>0</v>
      </c>
      <c r="C6" s="42">
        <v>5.3</v>
      </c>
      <c r="E6" s="1" t="s">
        <v>31</v>
      </c>
      <c r="F6" s="38">
        <f>C22</f>
        <v>38</v>
      </c>
      <c r="G6" s="17" t="s">
        <v>39</v>
      </c>
      <c r="H6">
        <f>F6/F4</f>
        <v>3.8</v>
      </c>
      <c r="K6">
        <f>IF(B6="","",B6)</f>
        <v>0</v>
      </c>
      <c r="L6">
        <f>IF(B6="","",H$8*K6+H$9)</f>
        <v>5.4888888888888898</v>
      </c>
      <c r="M6" s="20">
        <f>IF(B6="","",C6-L6)</f>
        <v>-0.18888888888888999</v>
      </c>
      <c r="N6" s="11">
        <f>IF(B6="","",M6*M6)</f>
        <v>3.5679012345679433E-2</v>
      </c>
    </row>
    <row r="7" spans="1:14" x14ac:dyDescent="0.25">
      <c r="A7" s="4">
        <v>3</v>
      </c>
      <c r="B7" s="42">
        <v>1</v>
      </c>
      <c r="C7" s="42">
        <v>4.0999999999999996</v>
      </c>
      <c r="E7" s="1" t="s">
        <v>32</v>
      </c>
      <c r="F7" s="38">
        <f>D43</f>
        <v>45.599999999999994</v>
      </c>
      <c r="K7">
        <f>IF(B7="","",B7)</f>
        <v>1</v>
      </c>
      <c r="L7">
        <f>IF(B7="","",H$8*K7+H$9)</f>
        <v>4.4333333333333336</v>
      </c>
      <c r="M7" s="20">
        <f>IF(B7="","",C7-L7)</f>
        <v>-0.33333333333333393</v>
      </c>
      <c r="N7" s="11">
        <f>IF(B7="","",M7*M7)</f>
        <v>0.11111111111111151</v>
      </c>
    </row>
    <row r="8" spans="1:14" ht="19.5" x14ac:dyDescent="0.3">
      <c r="A8" s="4">
        <v>4</v>
      </c>
      <c r="B8" s="42">
        <v>1</v>
      </c>
      <c r="C8" s="42">
        <v>5.0999999999999996</v>
      </c>
      <c r="E8" s="1" t="s">
        <v>33</v>
      </c>
      <c r="F8" s="38">
        <f>B43</f>
        <v>40</v>
      </c>
      <c r="G8" s="30" t="s">
        <v>40</v>
      </c>
      <c r="H8" s="37">
        <f>F11/F10</f>
        <v>-1.055555555555556</v>
      </c>
      <c r="K8">
        <f>IF(B8="","",B8)</f>
        <v>1</v>
      </c>
      <c r="L8">
        <f>IF(B8="","",H$8*K8+H$9)</f>
        <v>4.4333333333333336</v>
      </c>
      <c r="M8" s="20">
        <f>IF(B8="","",C8-L8)</f>
        <v>0.66666666666666607</v>
      </c>
      <c r="N8" s="11">
        <f>IF(B8="","",M8*M8)</f>
        <v>0.44444444444444364</v>
      </c>
    </row>
    <row r="9" spans="1:14" ht="19.5" x14ac:dyDescent="0.3">
      <c r="A9" s="4">
        <v>5</v>
      </c>
      <c r="B9" s="42">
        <v>1</v>
      </c>
      <c r="C9" s="42">
        <v>4.4000000000000004</v>
      </c>
      <c r="E9" s="1" t="s">
        <v>34</v>
      </c>
      <c r="F9" s="38">
        <f>C43</f>
        <v>163.06</v>
      </c>
      <c r="G9" s="30" t="s">
        <v>41</v>
      </c>
      <c r="H9" s="37">
        <f>(F6-H8*F5)/F4</f>
        <v>5.4888888888888898</v>
      </c>
      <c r="K9">
        <f>IF(B9="","",B9)</f>
        <v>1</v>
      </c>
      <c r="L9">
        <f>IF(B9="","",H$8*K9+H$9)</f>
        <v>4.4333333333333336</v>
      </c>
      <c r="M9" s="20">
        <f>IF(B9="","",C9-L9)</f>
        <v>-3.3333333333333215E-2</v>
      </c>
      <c r="N9" s="11">
        <f>IF(B9="","",M9*M9)</f>
        <v>1.1111111111111033E-3</v>
      </c>
    </row>
    <row r="10" spans="1:14" ht="18.75" x14ac:dyDescent="0.35">
      <c r="A10" s="4">
        <v>6</v>
      </c>
      <c r="B10" s="42">
        <v>2</v>
      </c>
      <c r="C10" s="42">
        <v>3.4</v>
      </c>
      <c r="E10" s="17" t="s">
        <v>35</v>
      </c>
      <c r="F10" s="38">
        <f>F4*F8-F5*F5</f>
        <v>144</v>
      </c>
      <c r="K10">
        <f>IF(B10="","",B10)</f>
        <v>2</v>
      </c>
      <c r="L10">
        <f>IF(B10="","",H$8*K10+H$9)</f>
        <v>3.3777777777777778</v>
      </c>
      <c r="M10" s="20">
        <f>IF(B10="","",C10-L10)</f>
        <v>2.2222222222222143E-2</v>
      </c>
      <c r="N10" s="11">
        <f>IF(B10="","",M10*M10)</f>
        <v>4.938271604938237E-4</v>
      </c>
    </row>
    <row r="11" spans="1:14" ht="18.75" x14ac:dyDescent="0.35">
      <c r="A11" s="4">
        <v>7</v>
      </c>
      <c r="B11" s="42">
        <v>2</v>
      </c>
      <c r="C11" s="42">
        <v>2.6</v>
      </c>
      <c r="E11" s="17" t="s">
        <v>36</v>
      </c>
      <c r="F11" s="38">
        <f>F4*F7-F5*F6</f>
        <v>-152.00000000000006</v>
      </c>
      <c r="G11" s="17" t="s">
        <v>11</v>
      </c>
      <c r="H11" s="38">
        <f>SQRT(G15/G17)*SIGN(H8)</f>
        <v>-0.9272706681359193</v>
      </c>
      <c r="K11">
        <f>IF(B11="","",B11)</f>
        <v>2</v>
      </c>
      <c r="L11">
        <f>IF(B11="","",H$8*K11+H$9)</f>
        <v>3.3777777777777778</v>
      </c>
      <c r="M11" s="20">
        <f>IF(B11="","",C11-L11)</f>
        <v>-0.77777777777777768</v>
      </c>
      <c r="N11" s="11">
        <f>IF(B11="","",M11*M11)</f>
        <v>0.60493827160493807</v>
      </c>
    </row>
    <row r="12" spans="1:14" ht="20.25" x14ac:dyDescent="0.35">
      <c r="A12" s="4">
        <v>8</v>
      </c>
      <c r="B12" s="42">
        <v>2</v>
      </c>
      <c r="C12" s="42">
        <v>3.1</v>
      </c>
      <c r="E12" s="17" t="s">
        <v>37</v>
      </c>
      <c r="F12" s="38">
        <f>F4*F9-F6*F6</f>
        <v>186.59999999999991</v>
      </c>
      <c r="G12" s="25" t="s">
        <v>42</v>
      </c>
      <c r="H12" s="39">
        <f>G15/G17</f>
        <v>0.8598308919852341</v>
      </c>
      <c r="K12">
        <f>IF(B12="","",B12)</f>
        <v>2</v>
      </c>
      <c r="L12">
        <f>IF(B12="","",H$8*K12+H$9)</f>
        <v>3.3777777777777778</v>
      </c>
      <c r="M12" s="20">
        <f>IF(B12="","",C12-L12)</f>
        <v>-0.27777777777777768</v>
      </c>
      <c r="N12" s="11">
        <f>IF(B12="","",M12*M12)</f>
        <v>7.7160493827160434E-2</v>
      </c>
    </row>
    <row r="13" spans="1:14" x14ac:dyDescent="0.25">
      <c r="A13" s="4">
        <v>9</v>
      </c>
      <c r="B13" s="42">
        <v>3</v>
      </c>
      <c r="C13" s="42">
        <v>1.8</v>
      </c>
      <c r="K13">
        <f>IF(B13="","",B13)</f>
        <v>3</v>
      </c>
      <c r="L13">
        <f>IF(B13="","",H$8*K13+H$9)</f>
        <v>2.322222222222222</v>
      </c>
      <c r="M13" s="20">
        <f>IF(B13="","",C13-L13)</f>
        <v>-0.52222222222222192</v>
      </c>
      <c r="N13" s="11">
        <f>IF(B13="","",M13*M13)</f>
        <v>0.27271604938271571</v>
      </c>
    </row>
    <row r="14" spans="1:14" x14ac:dyDescent="0.25">
      <c r="A14" s="4">
        <v>10</v>
      </c>
      <c r="B14" s="42">
        <v>4</v>
      </c>
      <c r="C14" s="42">
        <v>2.1</v>
      </c>
      <c r="E14" s="28" t="s">
        <v>4</v>
      </c>
      <c r="F14" s="27" t="s">
        <v>7</v>
      </c>
      <c r="G14" s="27" t="s">
        <v>6</v>
      </c>
      <c r="H14" s="27" t="s">
        <v>8</v>
      </c>
      <c r="I14" s="22" t="s">
        <v>12</v>
      </c>
      <c r="K14">
        <f>IF(B14="","",B14)</f>
        <v>4</v>
      </c>
      <c r="L14">
        <f>IF(B14="","",H$8*K14+H$9)</f>
        <v>1.2666666666666657</v>
      </c>
      <c r="M14" s="20">
        <f>IF(B14="","",C14-L14)</f>
        <v>0.83333333333333437</v>
      </c>
      <c r="N14" s="11">
        <f>IF(B14="","",M14*M14)</f>
        <v>0.6944444444444462</v>
      </c>
    </row>
    <row r="15" spans="1:14" x14ac:dyDescent="0.25">
      <c r="B15" s="42"/>
      <c r="C15" s="42"/>
      <c r="E15" s="29" t="s">
        <v>5</v>
      </c>
      <c r="F15" s="4">
        <v>1</v>
      </c>
      <c r="G15" s="9">
        <f>F11*F11/(F4*F10)</f>
        <v>16.044444444444458</v>
      </c>
      <c r="H15" s="9">
        <f>G15/F15</f>
        <v>16.044444444444458</v>
      </c>
      <c r="I15">
        <f>H15/H16</f>
        <v>49.073916737468643</v>
      </c>
      <c r="K15" t="str">
        <f>IF(B15="","",B15)</f>
        <v/>
      </c>
      <c r="L15" t="str">
        <f>IF(B15="","",H$8*K15+H$9)</f>
        <v/>
      </c>
      <c r="M15" s="20" t="str">
        <f>IF(B15="","",C15-L15)</f>
        <v/>
      </c>
      <c r="N15" s="11" t="str">
        <f>IF(B15="","",M15*M15)</f>
        <v/>
      </c>
    </row>
    <row r="16" spans="1:14" x14ac:dyDescent="0.25">
      <c r="B16" s="42"/>
      <c r="C16" s="42"/>
      <c r="E16" s="29" t="s">
        <v>9</v>
      </c>
      <c r="F16" s="4">
        <f>F4-2</f>
        <v>8</v>
      </c>
      <c r="G16" s="9">
        <f>G17-G15</f>
        <v>2.615555555555531</v>
      </c>
      <c r="H16" s="9">
        <f>G16/F16</f>
        <v>0.32694444444444137</v>
      </c>
      <c r="K16" t="str">
        <f>IF(B16="","",B16)</f>
        <v/>
      </c>
      <c r="L16" t="str">
        <f>IF(B16="","",H$8*K16+H$9)</f>
        <v/>
      </c>
      <c r="M16" s="20" t="str">
        <f>IF(B16="","",C16-L16)</f>
        <v/>
      </c>
      <c r="N16" s="11" t="str">
        <f>IF(B16="","",M16*M16)</f>
        <v/>
      </c>
    </row>
    <row r="17" spans="1:14" x14ac:dyDescent="0.25">
      <c r="B17" s="42"/>
      <c r="C17" s="42"/>
      <c r="E17" s="29" t="s">
        <v>10</v>
      </c>
      <c r="F17" s="4">
        <f>F15+F16</f>
        <v>9</v>
      </c>
      <c r="G17" s="9">
        <f>F12/F4</f>
        <v>18.659999999999989</v>
      </c>
      <c r="H17" s="9"/>
      <c r="K17" t="str">
        <f>IF(B17="","",B17)</f>
        <v/>
      </c>
      <c r="L17" t="str">
        <f>IF(B17="","",H$8*K17+H$9)</f>
        <v/>
      </c>
      <c r="M17" s="20" t="str">
        <f>IF(B17="","",C17-L17)</f>
        <v/>
      </c>
      <c r="N17" s="11" t="str">
        <f>IF(B17="","",M17*M17)</f>
        <v/>
      </c>
    </row>
    <row r="18" spans="1:14" x14ac:dyDescent="0.25">
      <c r="B18" s="42"/>
      <c r="C18" s="42"/>
      <c r="E18" s="1"/>
      <c r="F18" s="3"/>
      <c r="G18" s="3"/>
      <c r="H18" s="3"/>
      <c r="K18" t="str">
        <f>IF(B18="","",B18)</f>
        <v/>
      </c>
      <c r="L18" t="str">
        <f>IF(B18="","",H$8*K18+H$9)</f>
        <v/>
      </c>
      <c r="M18" s="20" t="str">
        <f>IF(B18="","",C18-L18)</f>
        <v/>
      </c>
      <c r="N18" s="11" t="str">
        <f>IF(B18="","",M18*M18)</f>
        <v/>
      </c>
    </row>
    <row r="19" spans="1:14" ht="20.25" x14ac:dyDescent="0.35">
      <c r="B19" s="42"/>
      <c r="C19" s="42"/>
      <c r="E19" s="17" t="s">
        <v>43</v>
      </c>
      <c r="F19" s="3">
        <f>H16*F4/F10</f>
        <v>2.2704475308641763E-2</v>
      </c>
      <c r="G19" s="36" t="s">
        <v>44</v>
      </c>
      <c r="H19" s="22" t="s">
        <v>45</v>
      </c>
      <c r="I19" s="23" t="s">
        <v>23</v>
      </c>
      <c r="K19" t="str">
        <f>IF(B19="","",B19)</f>
        <v/>
      </c>
      <c r="L19" t="str">
        <f>IF(B19="","",H$8*K19+H$9)</f>
        <v/>
      </c>
      <c r="M19" s="20" t="str">
        <f>IF(B19="","",C19-L19)</f>
        <v/>
      </c>
      <c r="N19" s="11" t="str">
        <f>IF(B19="","",M19*M19)</f>
        <v/>
      </c>
    </row>
    <row r="20" spans="1:14" ht="21.75" x14ac:dyDescent="0.55000000000000004">
      <c r="B20" s="43"/>
      <c r="C20" s="42"/>
      <c r="E20" s="40" t="s">
        <v>58</v>
      </c>
      <c r="F20" s="41">
        <f>SIGN(H8)*SQRT(I15)</f>
        <v>-7.0052777773239399</v>
      </c>
      <c r="G20" s="24">
        <v>0.1</v>
      </c>
      <c r="H20" s="12">
        <f>TINV(G20,$F$16)</f>
        <v>1.8595480375308981</v>
      </c>
      <c r="I20" s="1" t="str">
        <f>IF(ABS(F$20)&gt;H20,"Reject","Keep")</f>
        <v>Reject</v>
      </c>
      <c r="J20" s="35" t="s">
        <v>57</v>
      </c>
      <c r="K20" t="str">
        <f>IF(B20="","",B20)</f>
        <v/>
      </c>
      <c r="L20" t="str">
        <f>IF(B20="","",H$8*K20+H$9)</f>
        <v/>
      </c>
      <c r="M20" s="20" t="str">
        <f>IF(B20="","",C20-L20)</f>
        <v/>
      </c>
      <c r="N20" s="11" t="str">
        <f>IF(B20="","",M20*M20)</f>
        <v/>
      </c>
    </row>
    <row r="21" spans="1:14" ht="21.75" x14ac:dyDescent="0.55000000000000004">
      <c r="A21" t="s">
        <v>3</v>
      </c>
      <c r="B21" s="1"/>
      <c r="C21" s="6"/>
      <c r="E21" s="1"/>
      <c r="F21" s="3"/>
      <c r="G21" s="24">
        <v>0.05</v>
      </c>
      <c r="H21" s="12">
        <f>TINV(G21,$F$16)</f>
        <v>2.3060041352041671</v>
      </c>
      <c r="I21" s="1" t="str">
        <f t="shared" ref="I21:I23" si="0">IF(ABS(F$20)&gt;H21,"Reject","Keep")</f>
        <v>Reject</v>
      </c>
      <c r="J21" s="35" t="s">
        <v>57</v>
      </c>
      <c r="M21" s="20"/>
    </row>
    <row r="22" spans="1:14" ht="21.75" x14ac:dyDescent="0.55000000000000004">
      <c r="A22" s="1" t="s">
        <v>1</v>
      </c>
      <c r="B22" s="1">
        <f>SUM(B5:B20)</f>
        <v>16</v>
      </c>
      <c r="C22" s="1">
        <f>SUM(C5:C20)</f>
        <v>38</v>
      </c>
      <c r="E22" s="1"/>
      <c r="F22" s="3"/>
      <c r="G22" s="24">
        <v>0.01</v>
      </c>
      <c r="H22" s="12">
        <f>TINV(G22,$F$16)</f>
        <v>3.3553873313333953</v>
      </c>
      <c r="I22" s="1" t="str">
        <f t="shared" si="0"/>
        <v>Reject</v>
      </c>
      <c r="J22" s="35" t="s">
        <v>57</v>
      </c>
      <c r="L22" s="7" t="s">
        <v>1</v>
      </c>
      <c r="M22" s="20">
        <f>SUM(M5:M20)</f>
        <v>-1.9984014443252818E-15</v>
      </c>
      <c r="N22" s="11">
        <f>SUM(N5:N20)</f>
        <v>2.615555555555555</v>
      </c>
    </row>
    <row r="23" spans="1:14" ht="21.75" x14ac:dyDescent="0.55000000000000004">
      <c r="E23" s="26" t="s">
        <v>24</v>
      </c>
      <c r="F23" s="31">
        <f>TDIST(ABS(F20),F16,2)</f>
        <v>1.1204691069921728E-4</v>
      </c>
      <c r="G23" s="24">
        <v>1E-3</v>
      </c>
      <c r="H23" s="12">
        <f>TINV(G23,$F$16)</f>
        <v>5.0413054333733669</v>
      </c>
      <c r="I23" s="1" t="str">
        <f t="shared" si="0"/>
        <v>Reject</v>
      </c>
      <c r="J23" s="35" t="s">
        <v>57</v>
      </c>
    </row>
    <row r="24" spans="1:14" ht="21.75" x14ac:dyDescent="0.55000000000000004">
      <c r="A24" s="2"/>
      <c r="B24" s="2"/>
      <c r="C24" s="2"/>
      <c r="D24" s="2"/>
      <c r="E24" s="1"/>
      <c r="F24" s="33" t="s">
        <v>46</v>
      </c>
      <c r="G24" s="14" t="s">
        <v>25</v>
      </c>
      <c r="H24" s="33" t="s">
        <v>47</v>
      </c>
      <c r="I24" s="14" t="s">
        <v>26</v>
      </c>
    </row>
    <row r="25" spans="1:14" ht="20.25" x14ac:dyDescent="0.35">
      <c r="A25" s="32" t="s">
        <v>2</v>
      </c>
      <c r="B25" s="32" t="s">
        <v>53</v>
      </c>
      <c r="C25" s="32" t="s">
        <v>54</v>
      </c>
      <c r="D25" s="32" t="s">
        <v>55</v>
      </c>
      <c r="E25" s="1"/>
      <c r="F25" s="18" t="s">
        <v>52</v>
      </c>
      <c r="G25" s="12">
        <f>TINV(0.05,F16)</f>
        <v>2.3060041352041671</v>
      </c>
    </row>
    <row r="26" spans="1:14" x14ac:dyDescent="0.25">
      <c r="A26" s="4">
        <v>1</v>
      </c>
      <c r="B26">
        <f t="shared" ref="B26:C41" si="1">B5*B5</f>
        <v>0</v>
      </c>
      <c r="C26">
        <f t="shared" si="1"/>
        <v>37.209999999999994</v>
      </c>
      <c r="D26">
        <f t="shared" ref="D26:D34" si="2">B5*C5</f>
        <v>0</v>
      </c>
      <c r="E26" s="4"/>
      <c r="G26" s="34" t="s">
        <v>27</v>
      </c>
      <c r="H26" s="34"/>
      <c r="I26" s="34"/>
      <c r="J26" s="34"/>
      <c r="K26" s="34"/>
    </row>
    <row r="27" spans="1:14" x14ac:dyDescent="0.25">
      <c r="A27" s="4">
        <v>2</v>
      </c>
      <c r="B27">
        <f t="shared" si="1"/>
        <v>0</v>
      </c>
      <c r="C27">
        <f t="shared" si="1"/>
        <v>28.09</v>
      </c>
      <c r="D27">
        <f t="shared" si="2"/>
        <v>0</v>
      </c>
      <c r="E27" s="4"/>
      <c r="F27" s="13" t="s">
        <v>15</v>
      </c>
      <c r="G27" s="8" t="s">
        <v>16</v>
      </c>
      <c r="H27" s="8" t="s">
        <v>17</v>
      </c>
      <c r="I27" s="8" t="s">
        <v>18</v>
      </c>
      <c r="J27" s="8" t="s">
        <v>19</v>
      </c>
      <c r="K27" s="8" t="s">
        <v>20</v>
      </c>
      <c r="L27" s="6" t="s">
        <v>21</v>
      </c>
      <c r="M27" s="6" t="s">
        <v>22</v>
      </c>
    </row>
    <row r="28" spans="1:14" x14ac:dyDescent="0.25">
      <c r="A28" s="4">
        <v>3</v>
      </c>
      <c r="B28">
        <f t="shared" si="1"/>
        <v>1</v>
      </c>
      <c r="C28">
        <f t="shared" si="1"/>
        <v>16.809999999999999</v>
      </c>
      <c r="D28">
        <f t="shared" si="2"/>
        <v>4.0999999999999996</v>
      </c>
      <c r="F28" s="5">
        <v>0</v>
      </c>
      <c r="G28">
        <f t="shared" ref="G28:G39" si="3">$H$8*F28+$H$9</f>
        <v>5.4888888888888898</v>
      </c>
      <c r="H28">
        <f>G28-L28</f>
        <v>4.7939512851501576</v>
      </c>
      <c r="I28">
        <f>G28+L28</f>
        <v>6.1838264926276221</v>
      </c>
      <c r="J28">
        <f>G28-M28</f>
        <v>3.9984137779881408</v>
      </c>
      <c r="K28">
        <f>G28+M28</f>
        <v>6.9793639997896388</v>
      </c>
      <c r="L28">
        <f t="shared" ref="L28:L39" si="4">$G$25*SQRT($H$16*((1/$F$4)+($F28-$H$5)^2*$F$4/$F$10))</f>
        <v>0.69493760373873181</v>
      </c>
      <c r="M28">
        <f t="shared" ref="M28:M39" si="5">$G$25*SQRT($H$16*(1+(1/$F$4)+($F28-$H$5)^2*$F$4/$F$10))</f>
        <v>1.4904751109007492</v>
      </c>
    </row>
    <row r="29" spans="1:14" x14ac:dyDescent="0.25">
      <c r="A29" s="4">
        <v>4</v>
      </c>
      <c r="B29">
        <f t="shared" si="1"/>
        <v>1</v>
      </c>
      <c r="C29">
        <f t="shared" si="1"/>
        <v>26.009999999999998</v>
      </c>
      <c r="D29">
        <f t="shared" si="2"/>
        <v>5.0999999999999996</v>
      </c>
      <c r="F29" s="5">
        <v>0.5</v>
      </c>
      <c r="G29">
        <f t="shared" si="3"/>
        <v>4.9611111111111121</v>
      </c>
      <c r="H29">
        <f t="shared" ref="H29:H39" si="6">G29-L29</f>
        <v>4.3954728822737996</v>
      </c>
      <c r="I29">
        <f t="shared" ref="I29:I39" si="7">G29+L29</f>
        <v>5.5267493399484247</v>
      </c>
      <c r="J29">
        <f t="shared" ref="J29:J39" si="8">G29-M29</f>
        <v>3.5263552471932531</v>
      </c>
      <c r="K29">
        <f t="shared" ref="K29:K39" si="9">G29+M29</f>
        <v>6.3958669750289712</v>
      </c>
      <c r="L29">
        <f t="shared" si="4"/>
        <v>0.56563822883731218</v>
      </c>
      <c r="M29">
        <f t="shared" si="5"/>
        <v>1.434755863917859</v>
      </c>
    </row>
    <row r="30" spans="1:14" x14ac:dyDescent="0.25">
      <c r="A30" s="4">
        <v>5</v>
      </c>
      <c r="B30">
        <f t="shared" si="1"/>
        <v>1</v>
      </c>
      <c r="C30">
        <f t="shared" si="1"/>
        <v>19.360000000000003</v>
      </c>
      <c r="D30">
        <f t="shared" si="2"/>
        <v>4.4000000000000004</v>
      </c>
      <c r="F30" s="5">
        <v>1</v>
      </c>
      <c r="G30">
        <f t="shared" si="3"/>
        <v>4.4333333333333336</v>
      </c>
      <c r="H30">
        <f t="shared" si="6"/>
        <v>3.9671550167091487</v>
      </c>
      <c r="I30">
        <f t="shared" si="7"/>
        <v>4.8995116499575184</v>
      </c>
      <c r="J30">
        <f t="shared" si="8"/>
        <v>3.034798383460779</v>
      </c>
      <c r="K30">
        <f t="shared" si="9"/>
        <v>5.8318682832058881</v>
      </c>
      <c r="L30">
        <f t="shared" si="4"/>
        <v>0.46617831662418485</v>
      </c>
      <c r="M30">
        <f t="shared" si="5"/>
        <v>1.3985349498725548</v>
      </c>
    </row>
    <row r="31" spans="1:14" x14ac:dyDescent="0.25">
      <c r="A31" s="4">
        <v>6</v>
      </c>
      <c r="B31">
        <f t="shared" si="1"/>
        <v>4</v>
      </c>
      <c r="C31">
        <f t="shared" si="1"/>
        <v>11.559999999999999</v>
      </c>
      <c r="D31">
        <f t="shared" si="2"/>
        <v>6.8</v>
      </c>
      <c r="F31" s="5">
        <v>1.5</v>
      </c>
      <c r="G31">
        <f t="shared" si="3"/>
        <v>3.9055555555555559</v>
      </c>
      <c r="H31">
        <f t="shared" si="6"/>
        <v>3.4871477114665947</v>
      </c>
      <c r="I31">
        <f t="shared" si="7"/>
        <v>4.3239633996445166</v>
      </c>
      <c r="J31">
        <f t="shared" si="8"/>
        <v>2.5222107297367566</v>
      </c>
      <c r="K31">
        <f t="shared" si="9"/>
        <v>5.2889003813743551</v>
      </c>
      <c r="L31">
        <f t="shared" si="4"/>
        <v>0.41840784408896109</v>
      </c>
      <c r="M31">
        <f t="shared" si="5"/>
        <v>1.383344825818799</v>
      </c>
    </row>
    <row r="32" spans="1:14" x14ac:dyDescent="0.25">
      <c r="A32" s="4">
        <v>7</v>
      </c>
      <c r="B32">
        <f t="shared" si="1"/>
        <v>4</v>
      </c>
      <c r="C32">
        <f t="shared" si="1"/>
        <v>6.7600000000000007</v>
      </c>
      <c r="D32">
        <f t="shared" si="2"/>
        <v>5.2</v>
      </c>
      <c r="F32">
        <f>H5</f>
        <v>1.6</v>
      </c>
      <c r="G32">
        <f t="shared" si="3"/>
        <v>3.8</v>
      </c>
      <c r="H32">
        <f t="shared" si="6"/>
        <v>3.3830374377567609</v>
      </c>
      <c r="I32">
        <f t="shared" si="7"/>
        <v>4.2169625622432392</v>
      </c>
      <c r="J32">
        <f t="shared" si="8"/>
        <v>2.4170916294139664</v>
      </c>
      <c r="K32">
        <f t="shared" si="9"/>
        <v>5.1829083705860333</v>
      </c>
      <c r="L32">
        <f t="shared" si="4"/>
        <v>0.41696256224323908</v>
      </c>
      <c r="M32">
        <f t="shared" si="5"/>
        <v>1.3829083705860332</v>
      </c>
    </row>
    <row r="33" spans="1:13" x14ac:dyDescent="0.25">
      <c r="A33" s="4">
        <v>8</v>
      </c>
      <c r="B33">
        <f t="shared" si="1"/>
        <v>4</v>
      </c>
      <c r="C33">
        <f t="shared" si="1"/>
        <v>9.6100000000000012</v>
      </c>
      <c r="D33">
        <f t="shared" si="2"/>
        <v>6.2</v>
      </c>
      <c r="F33" s="5">
        <v>2</v>
      </c>
      <c r="G33">
        <f t="shared" si="3"/>
        <v>3.3777777777777778</v>
      </c>
      <c r="H33">
        <f t="shared" si="6"/>
        <v>2.9382606458749905</v>
      </c>
      <c r="I33">
        <f t="shared" si="7"/>
        <v>3.8172949096805651</v>
      </c>
      <c r="J33">
        <f t="shared" si="8"/>
        <v>1.9879025703003141</v>
      </c>
      <c r="K33">
        <f t="shared" si="9"/>
        <v>4.7676529852552409</v>
      </c>
      <c r="L33">
        <f t="shared" si="4"/>
        <v>0.43951713190278741</v>
      </c>
      <c r="M33">
        <f t="shared" si="5"/>
        <v>1.3898752074774636</v>
      </c>
    </row>
    <row r="34" spans="1:13" x14ac:dyDescent="0.25">
      <c r="A34" s="4">
        <v>9</v>
      </c>
      <c r="B34">
        <f t="shared" si="1"/>
        <v>9</v>
      </c>
      <c r="C34">
        <f t="shared" si="1"/>
        <v>3.24</v>
      </c>
      <c r="D34">
        <f t="shared" si="2"/>
        <v>5.4</v>
      </c>
      <c r="F34" s="5">
        <v>2.5</v>
      </c>
      <c r="G34">
        <f t="shared" si="3"/>
        <v>2.8499999999999996</v>
      </c>
      <c r="H34">
        <f t="shared" si="6"/>
        <v>2.3287967971959507</v>
      </c>
      <c r="I34">
        <f t="shared" si="7"/>
        <v>3.3712032028040486</v>
      </c>
      <c r="J34">
        <f t="shared" si="8"/>
        <v>1.4321740016004538</v>
      </c>
      <c r="K34">
        <f t="shared" si="9"/>
        <v>4.2678259983995455</v>
      </c>
      <c r="L34">
        <f t="shared" si="4"/>
        <v>0.52120320280404886</v>
      </c>
      <c r="M34">
        <f t="shared" si="5"/>
        <v>1.4178259983995458</v>
      </c>
    </row>
    <row r="35" spans="1:13" x14ac:dyDescent="0.25">
      <c r="A35" s="4">
        <v>10</v>
      </c>
      <c r="B35">
        <f t="shared" si="1"/>
        <v>16</v>
      </c>
      <c r="C35">
        <f t="shared" si="1"/>
        <v>4.41</v>
      </c>
      <c r="D35">
        <f t="shared" ref="D35:D41" si="10">B14*C14</f>
        <v>8.4</v>
      </c>
      <c r="F35" s="5">
        <v>3</v>
      </c>
      <c r="G35">
        <f t="shared" si="3"/>
        <v>2.322222222222222</v>
      </c>
      <c r="H35">
        <f t="shared" si="6"/>
        <v>1.6815214089508395</v>
      </c>
      <c r="I35">
        <f t="shared" si="7"/>
        <v>2.9629230354936045</v>
      </c>
      <c r="J35">
        <f t="shared" si="8"/>
        <v>0.85624974115339869</v>
      </c>
      <c r="K35">
        <f t="shared" si="9"/>
        <v>3.7881947032910452</v>
      </c>
      <c r="L35">
        <f t="shared" si="4"/>
        <v>0.64070081327138262</v>
      </c>
      <c r="M35">
        <f t="shared" si="5"/>
        <v>1.4659724810688233</v>
      </c>
    </row>
    <row r="36" spans="1:13" x14ac:dyDescent="0.25">
      <c r="B36">
        <f t="shared" si="1"/>
        <v>0</v>
      </c>
      <c r="C36">
        <f t="shared" si="1"/>
        <v>0</v>
      </c>
      <c r="D36">
        <f t="shared" si="10"/>
        <v>0</v>
      </c>
      <c r="F36" s="5">
        <v>3.5</v>
      </c>
      <c r="G36">
        <f t="shared" si="3"/>
        <v>1.7944444444444438</v>
      </c>
      <c r="H36">
        <f t="shared" si="6"/>
        <v>1.0136054278883488</v>
      </c>
      <c r="I36">
        <f t="shared" si="7"/>
        <v>2.5752834610005388</v>
      </c>
      <c r="J36">
        <f t="shared" si="8"/>
        <v>0.26203217847266536</v>
      </c>
      <c r="K36">
        <f t="shared" si="9"/>
        <v>3.3268567104162221</v>
      </c>
      <c r="L36">
        <f t="shared" si="4"/>
        <v>0.78083901655609511</v>
      </c>
      <c r="M36">
        <f t="shared" si="5"/>
        <v>1.5324122659717785</v>
      </c>
    </row>
    <row r="37" spans="1:13" x14ac:dyDescent="0.25">
      <c r="B37">
        <f t="shared" si="1"/>
        <v>0</v>
      </c>
      <c r="C37">
        <f t="shared" si="1"/>
        <v>0</v>
      </c>
      <c r="D37">
        <f t="shared" si="10"/>
        <v>0</v>
      </c>
      <c r="F37" s="5">
        <v>4</v>
      </c>
      <c r="G37">
        <f t="shared" si="3"/>
        <v>1.2666666666666657</v>
      </c>
      <c r="H37">
        <f t="shared" si="6"/>
        <v>0.33431003341829602</v>
      </c>
      <c r="I37">
        <f t="shared" si="7"/>
        <v>2.1990232999150354</v>
      </c>
      <c r="J37">
        <f t="shared" si="8"/>
        <v>-0.34822239289337276</v>
      </c>
      <c r="K37">
        <f t="shared" si="9"/>
        <v>2.8815557262267042</v>
      </c>
      <c r="L37">
        <f t="shared" si="4"/>
        <v>0.9323566332483697</v>
      </c>
      <c r="M37">
        <f t="shared" si="5"/>
        <v>1.6148890595600385</v>
      </c>
    </row>
    <row r="38" spans="1:13" x14ac:dyDescent="0.25">
      <c r="B38">
        <f t="shared" si="1"/>
        <v>0</v>
      </c>
      <c r="C38">
        <f t="shared" si="1"/>
        <v>0</v>
      </c>
      <c r="D38">
        <f t="shared" si="10"/>
        <v>0</v>
      </c>
      <c r="F38" s="5">
        <v>4.5</v>
      </c>
      <c r="G38">
        <f t="shared" si="3"/>
        <v>0.73888888888888804</v>
      </c>
      <c r="H38">
        <f t="shared" si="6"/>
        <v>-0.35163185712397271</v>
      </c>
      <c r="I38">
        <f t="shared" si="7"/>
        <v>1.8294096349017488</v>
      </c>
      <c r="J38">
        <f t="shared" si="8"/>
        <v>-0.9721965211970367</v>
      </c>
      <c r="K38">
        <f t="shared" si="9"/>
        <v>2.449974298974813</v>
      </c>
      <c r="L38">
        <f t="shared" si="4"/>
        <v>1.0905207460128608</v>
      </c>
      <c r="M38">
        <f t="shared" si="5"/>
        <v>1.7110854100859247</v>
      </c>
    </row>
    <row r="39" spans="1:13" x14ac:dyDescent="0.25">
      <c r="B39">
        <f t="shared" si="1"/>
        <v>0</v>
      </c>
      <c r="C39">
        <f t="shared" si="1"/>
        <v>0</v>
      </c>
      <c r="D39">
        <f t="shared" si="10"/>
        <v>0</v>
      </c>
      <c r="F39" s="5">
        <v>5</v>
      </c>
      <c r="G39">
        <f t="shared" si="3"/>
        <v>0.21111111111110947</v>
      </c>
      <c r="H39">
        <f t="shared" si="6"/>
        <v>-1.041705470652927</v>
      </c>
      <c r="I39">
        <f t="shared" si="7"/>
        <v>1.4639276928751459</v>
      </c>
      <c r="J39">
        <f t="shared" si="8"/>
        <v>-1.6077146558790645</v>
      </c>
      <c r="K39">
        <f t="shared" si="9"/>
        <v>2.0299368781012834</v>
      </c>
      <c r="L39">
        <f t="shared" si="4"/>
        <v>1.2528165817640364</v>
      </c>
      <c r="M39">
        <f t="shared" si="5"/>
        <v>1.818825766990174</v>
      </c>
    </row>
    <row r="40" spans="1:13" x14ac:dyDescent="0.25">
      <c r="B40">
        <f t="shared" si="1"/>
        <v>0</v>
      </c>
      <c r="C40">
        <f t="shared" si="1"/>
        <v>0</v>
      </c>
      <c r="D40">
        <f t="shared" si="10"/>
        <v>0</v>
      </c>
    </row>
    <row r="41" spans="1:13" x14ac:dyDescent="0.25">
      <c r="B41">
        <f t="shared" si="1"/>
        <v>0</v>
      </c>
      <c r="C41">
        <f t="shared" si="1"/>
        <v>0</v>
      </c>
      <c r="D41">
        <f t="shared" si="10"/>
        <v>0</v>
      </c>
    </row>
    <row r="43" spans="1:13" x14ac:dyDescent="0.25">
      <c r="A43" s="1" t="s">
        <v>1</v>
      </c>
      <c r="B43" s="6">
        <f>SUM(B26:B41)</f>
        <v>40</v>
      </c>
      <c r="C43" s="6">
        <f>SUM(C26:C41)</f>
        <v>163.06</v>
      </c>
      <c r="D43" s="6">
        <f>SUM(D26:D41)</f>
        <v>45.599999999999994</v>
      </c>
    </row>
  </sheetData>
  <sheetProtection sheet="1" objects="1" scenarios="1"/>
  <mergeCells count="1">
    <mergeCell ref="G26:K2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95" orientation="portrait" r:id="rId1"/>
  <headerFooter alignWithMargins="0">
    <oddHeader>&amp;L&amp;"Times New Roman,Bold"ENGI 4421&amp;C&amp;"Times New Roman,Bold"Simple Linear Regression&amp;R&amp;"Lincoln,Regular"&amp;14Dr. G.H. George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Graph</vt:lpstr>
      <vt:lpstr>CI&amp;PI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Regression: example 15.03; + CI &amp; PI</dc:title>
  <dc:subject>ENGI 4421 Probability and Statistics</dc:subject>
  <dc:creator>Dr. G. George</dc:creator>
  <cp:lastModifiedBy>Glyn George</cp:lastModifiedBy>
  <cp:lastPrinted>2015-02-20T20:30:16Z</cp:lastPrinted>
  <dcterms:created xsi:type="dcterms:W3CDTF">1997-10-23T16:36:17Z</dcterms:created>
  <dcterms:modified xsi:type="dcterms:W3CDTF">2015-02-20T20:31:53Z</dcterms:modified>
</cp:coreProperties>
</file>